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15" yWindow="2010" windowWidth="12120" windowHeight="9000"/>
  </bookViews>
  <sheets>
    <sheet name="Summary RP" sheetId="30" r:id="rId1"/>
    <sheet name="Al 001" sheetId="25" r:id="rId2"/>
    <sheet name="Al 002" sheetId="32" r:id="rId3"/>
    <sheet name="Cu 001" sheetId="33" r:id="rId4"/>
    <sheet name="Cu 002" sheetId="31" r:id="rId5"/>
    <sheet name="Ag 001" sheetId="28" r:id="rId6"/>
    <sheet name="Ag 002" sheetId="34" r:id="rId7"/>
    <sheet name="Zn 001" sheetId="35" r:id="rId8"/>
    <sheet name="Zn 002" sheetId="29" r:id="rId9"/>
    <sheet name="Sheet1" sheetId="36" r:id="rId10"/>
  </sheets>
  <calcPr calcId="145621"/>
</workbook>
</file>

<file path=xl/calcChain.xml><?xml version="1.0" encoding="utf-8"?>
<calcChain xmlns="http://schemas.openxmlformats.org/spreadsheetml/2006/main">
  <c r="BA401" i="35" l="1"/>
  <c r="BB401" i="35" s="1"/>
  <c r="BA400" i="35"/>
  <c r="BB400" i="35" s="1"/>
  <c r="BA399" i="35"/>
  <c r="BB399" i="35" s="1"/>
  <c r="BA398" i="35"/>
  <c r="BB398" i="35" s="1"/>
  <c r="BA397" i="35"/>
  <c r="BB397" i="35" s="1"/>
  <c r="BA396" i="35"/>
  <c r="BB396" i="35" s="1"/>
  <c r="BA395" i="35"/>
  <c r="BB395" i="35" s="1"/>
  <c r="BA394" i="35"/>
  <c r="BB394" i="35" s="1"/>
  <c r="BA393" i="35"/>
  <c r="BB393" i="35" s="1"/>
  <c r="BA392" i="35"/>
  <c r="BB392" i="35" s="1"/>
  <c r="BA391" i="35"/>
  <c r="BB391" i="35" s="1"/>
  <c r="BB390" i="35"/>
  <c r="BA390" i="35"/>
  <c r="BA389" i="35"/>
  <c r="BB389" i="35" s="1"/>
  <c r="BA388" i="35"/>
  <c r="BB388" i="35" s="1"/>
  <c r="BA387" i="35"/>
  <c r="BB387" i="35" s="1"/>
  <c r="BA386" i="35"/>
  <c r="BB386" i="35" s="1"/>
  <c r="BA385" i="35"/>
  <c r="BB385" i="35" s="1"/>
  <c r="BA384" i="35"/>
  <c r="BB384" i="35" s="1"/>
  <c r="BA383" i="35"/>
  <c r="BB383" i="35" s="1"/>
  <c r="BB382" i="35"/>
  <c r="BA382" i="35"/>
  <c r="BA381" i="35"/>
  <c r="BB381" i="35" s="1"/>
  <c r="BA380" i="35"/>
  <c r="BB380" i="35" s="1"/>
  <c r="BA379" i="35"/>
  <c r="BB379" i="35" s="1"/>
  <c r="BA378" i="35"/>
  <c r="BB378" i="35" s="1"/>
  <c r="BA377" i="35"/>
  <c r="BB377" i="35" s="1"/>
  <c r="BA376" i="35"/>
  <c r="BB376" i="35" s="1"/>
  <c r="BA375" i="35"/>
  <c r="BB375" i="35" s="1"/>
  <c r="BB374" i="35"/>
  <c r="BA374" i="35"/>
  <c r="BA373" i="35"/>
  <c r="BB373" i="35" s="1"/>
  <c r="BA372" i="35"/>
  <c r="BB372" i="35" s="1"/>
  <c r="BA371" i="35"/>
  <c r="BB371" i="35" s="1"/>
  <c r="BA370" i="35"/>
  <c r="BB370" i="35" s="1"/>
  <c r="BA369" i="35"/>
  <c r="BB369" i="35" s="1"/>
  <c r="BA368" i="35"/>
  <c r="BB368" i="35" s="1"/>
  <c r="BA367" i="35"/>
  <c r="BB367" i="35" s="1"/>
  <c r="BA366" i="35"/>
  <c r="BB366" i="35" s="1"/>
  <c r="BA365" i="35"/>
  <c r="BB365" i="35" s="1"/>
  <c r="BA364" i="35"/>
  <c r="BB364" i="35" s="1"/>
  <c r="BA363" i="35"/>
  <c r="BB363" i="35" s="1"/>
  <c r="BA362" i="35"/>
  <c r="BB362" i="35" s="1"/>
  <c r="BA361" i="35"/>
  <c r="BB361" i="35" s="1"/>
  <c r="BA360" i="35"/>
  <c r="BB360" i="35" s="1"/>
  <c r="BA359" i="35"/>
  <c r="BB359" i="35" s="1"/>
  <c r="BB358" i="35"/>
  <c r="BA358" i="35"/>
  <c r="BA357" i="35"/>
  <c r="BB357" i="35" s="1"/>
  <c r="BA356" i="35"/>
  <c r="BB356" i="35" s="1"/>
  <c r="BA355" i="35"/>
  <c r="BB355" i="35" s="1"/>
  <c r="BA354" i="35"/>
  <c r="BB354" i="35" s="1"/>
  <c r="BA353" i="35"/>
  <c r="BB353" i="35" s="1"/>
  <c r="BA352" i="35"/>
  <c r="BB352" i="35" s="1"/>
  <c r="BA351" i="35"/>
  <c r="BB351" i="35" s="1"/>
  <c r="BB350" i="35"/>
  <c r="BA350" i="35"/>
  <c r="BA349" i="35"/>
  <c r="BB349" i="35" s="1"/>
  <c r="BA348" i="35"/>
  <c r="BB348" i="35" s="1"/>
  <c r="BA347" i="35"/>
  <c r="BB347" i="35" s="1"/>
  <c r="BB346" i="35"/>
  <c r="BA346" i="35"/>
  <c r="BA345" i="35"/>
  <c r="BB345" i="35" s="1"/>
  <c r="BA344" i="35"/>
  <c r="BB344" i="35" s="1"/>
  <c r="BA343" i="35"/>
  <c r="BB343" i="35" s="1"/>
  <c r="BB342" i="35"/>
  <c r="BA342" i="35"/>
  <c r="BA341" i="35"/>
  <c r="BB341" i="35" s="1"/>
  <c r="BA340" i="35"/>
  <c r="BB340" i="35" s="1"/>
  <c r="BA339" i="35"/>
  <c r="BB339" i="35" s="1"/>
  <c r="BA338" i="35"/>
  <c r="BB338" i="35" s="1"/>
  <c r="BA337" i="35"/>
  <c r="BB337" i="35" s="1"/>
  <c r="BA336" i="35"/>
  <c r="BB336" i="35" s="1"/>
  <c r="BA335" i="35"/>
  <c r="BB335" i="35" s="1"/>
  <c r="BA334" i="35"/>
  <c r="BB334" i="35" s="1"/>
  <c r="BA333" i="35"/>
  <c r="BB333" i="35" s="1"/>
  <c r="BA332" i="35"/>
  <c r="BB332" i="35" s="1"/>
  <c r="BA331" i="35"/>
  <c r="BB331" i="35" s="1"/>
  <c r="BA330" i="35"/>
  <c r="BB330" i="35" s="1"/>
  <c r="BA329" i="35"/>
  <c r="BB329" i="35" s="1"/>
  <c r="BA328" i="35"/>
  <c r="BB328" i="35" s="1"/>
  <c r="BA327" i="35"/>
  <c r="BB327" i="35" s="1"/>
  <c r="BB326" i="35"/>
  <c r="BA326" i="35"/>
  <c r="BA325" i="35"/>
  <c r="BB325" i="35" s="1"/>
  <c r="BA324" i="35"/>
  <c r="BB324" i="35" s="1"/>
  <c r="BA323" i="35"/>
  <c r="BB323" i="35" s="1"/>
  <c r="BA322" i="35"/>
  <c r="BB322" i="35" s="1"/>
  <c r="BA321" i="35"/>
  <c r="BB321" i="35" s="1"/>
  <c r="BA320" i="35"/>
  <c r="BB320" i="35" s="1"/>
  <c r="BA319" i="35"/>
  <c r="BB319" i="35" s="1"/>
  <c r="BB318" i="35"/>
  <c r="BA318" i="35"/>
  <c r="BA317" i="35"/>
  <c r="BB317" i="35" s="1"/>
  <c r="BA316" i="35"/>
  <c r="BB316" i="35" s="1"/>
  <c r="BA315" i="35"/>
  <c r="BB315" i="35" s="1"/>
  <c r="BA314" i="35"/>
  <c r="BB314" i="35" s="1"/>
  <c r="BA313" i="35"/>
  <c r="BB313" i="35" s="1"/>
  <c r="BA312" i="35"/>
  <c r="BB312" i="35" s="1"/>
  <c r="BA311" i="35"/>
  <c r="BB311" i="35" s="1"/>
  <c r="BB310" i="35"/>
  <c r="BA310" i="35"/>
  <c r="BA309" i="35"/>
  <c r="BB309" i="35" s="1"/>
  <c r="BA308" i="35"/>
  <c r="BB308" i="35" s="1"/>
  <c r="BA307" i="35"/>
  <c r="BB307" i="35" s="1"/>
  <c r="BA306" i="35"/>
  <c r="BB306" i="35" s="1"/>
  <c r="BA305" i="35"/>
  <c r="BB305" i="35" s="1"/>
  <c r="BA304" i="35"/>
  <c r="BB304" i="35" s="1"/>
  <c r="BA303" i="35"/>
  <c r="BB303" i="35" s="1"/>
  <c r="BA302" i="35"/>
  <c r="BB302" i="35" s="1"/>
  <c r="BA301" i="35"/>
  <c r="BB301" i="35" s="1"/>
  <c r="BA300" i="35"/>
  <c r="BB300" i="35" s="1"/>
  <c r="BA299" i="35"/>
  <c r="BB299" i="35" s="1"/>
  <c r="BA298" i="35"/>
  <c r="BB298" i="35" s="1"/>
  <c r="BA297" i="35"/>
  <c r="BB297" i="35" s="1"/>
  <c r="BA296" i="35"/>
  <c r="BB296" i="35" s="1"/>
  <c r="BA295" i="35"/>
  <c r="BB295" i="35" s="1"/>
  <c r="BB294" i="35"/>
  <c r="BA294" i="35"/>
  <c r="BA293" i="35"/>
  <c r="BB293" i="35" s="1"/>
  <c r="BA292" i="35"/>
  <c r="BB292" i="35" s="1"/>
  <c r="BA291" i="35"/>
  <c r="BB291" i="35" s="1"/>
  <c r="BA290" i="35"/>
  <c r="BB290" i="35" s="1"/>
  <c r="BA289" i="35"/>
  <c r="BB289" i="35" s="1"/>
  <c r="BA288" i="35"/>
  <c r="BB288" i="35" s="1"/>
  <c r="BA287" i="35"/>
  <c r="BB287" i="35" s="1"/>
  <c r="BB286" i="35"/>
  <c r="BA286" i="35"/>
  <c r="BA285" i="35"/>
  <c r="BB285" i="35" s="1"/>
  <c r="BA284" i="35"/>
  <c r="BB284" i="35" s="1"/>
  <c r="BA283" i="35"/>
  <c r="BB283" i="35" s="1"/>
  <c r="BB282" i="35"/>
  <c r="BA282" i="35"/>
  <c r="BK275" i="35"/>
  <c r="BJ275" i="35"/>
  <c r="BD275" i="35" s="1"/>
  <c r="BF275" i="35" s="1"/>
  <c r="BH275" i="35" s="1"/>
  <c r="BB275" i="35"/>
  <c r="BA275" i="35"/>
  <c r="BK274" i="35"/>
  <c r="BJ274" i="35"/>
  <c r="BD274" i="35"/>
  <c r="BF274" i="35" s="1"/>
  <c r="BH274" i="35" s="1"/>
  <c r="BA274" i="35"/>
  <c r="BB274" i="35" s="1"/>
  <c r="BK273" i="35"/>
  <c r="BJ273" i="35"/>
  <c r="BD273" i="35" s="1"/>
  <c r="BF273" i="35" s="1"/>
  <c r="BH273" i="35" s="1"/>
  <c r="BB273" i="35"/>
  <c r="BA273" i="35"/>
  <c r="BK272" i="35"/>
  <c r="BJ272" i="35"/>
  <c r="BD272" i="35" s="1"/>
  <c r="BF272" i="35" s="1"/>
  <c r="BH272" i="35"/>
  <c r="BA272" i="35"/>
  <c r="BB272" i="35" s="1"/>
  <c r="BK271" i="35"/>
  <c r="BJ271" i="35"/>
  <c r="BD271" i="35" s="1"/>
  <c r="BF271" i="35" s="1"/>
  <c r="BH271" i="35" s="1"/>
  <c r="BB271" i="35"/>
  <c r="BA271" i="35"/>
  <c r="BK270" i="35"/>
  <c r="BJ270" i="35"/>
  <c r="BD270" i="35"/>
  <c r="BF270" i="35" s="1"/>
  <c r="BH270" i="35" s="1"/>
  <c r="BA270" i="35"/>
  <c r="BB270" i="35" s="1"/>
  <c r="BK269" i="35"/>
  <c r="BJ269" i="35"/>
  <c r="BD269" i="35" s="1"/>
  <c r="BF269" i="35"/>
  <c r="BH269" i="35" s="1"/>
  <c r="BB269" i="35"/>
  <c r="BA269" i="35"/>
  <c r="BK268" i="35"/>
  <c r="BJ268" i="35"/>
  <c r="BD268" i="35"/>
  <c r="BF268" i="35" s="1"/>
  <c r="BH268" i="35" s="1"/>
  <c r="BB268" i="35"/>
  <c r="BA268" i="35"/>
  <c r="BK267" i="35"/>
  <c r="BJ267" i="35"/>
  <c r="BD267" i="35" s="1"/>
  <c r="BF267" i="35"/>
  <c r="BH267" i="35" s="1"/>
  <c r="BA267" i="35"/>
  <c r="BB267" i="35" s="1"/>
  <c r="BK266" i="35"/>
  <c r="BJ266" i="35"/>
  <c r="BD266" i="35"/>
  <c r="BF266" i="35" s="1"/>
  <c r="BH266" i="35" s="1"/>
  <c r="BA266" i="35"/>
  <c r="BB266" i="35" s="1"/>
  <c r="BK265" i="35"/>
  <c r="BJ265" i="35"/>
  <c r="BD265" i="35" s="1"/>
  <c r="BF265" i="35" s="1"/>
  <c r="BH265" i="35" s="1"/>
  <c r="BB265" i="35"/>
  <c r="BA265" i="35"/>
  <c r="BK264" i="35"/>
  <c r="BJ264" i="35"/>
  <c r="BD264" i="35" s="1"/>
  <c r="BF264" i="35" s="1"/>
  <c r="BH264" i="35" s="1"/>
  <c r="BA264" i="35"/>
  <c r="BB264" i="35" s="1"/>
  <c r="BK263" i="35"/>
  <c r="BJ263" i="35"/>
  <c r="BD263" i="35" s="1"/>
  <c r="BF263" i="35"/>
  <c r="BH263" i="35" s="1"/>
  <c r="BB263" i="35"/>
  <c r="BA263" i="35"/>
  <c r="BK262" i="35"/>
  <c r="BJ262" i="35"/>
  <c r="BF262" i="35"/>
  <c r="BH262" i="35" s="1"/>
  <c r="BD262" i="35"/>
  <c r="BA262" i="35"/>
  <c r="BB262" i="35" s="1"/>
  <c r="BK261" i="35"/>
  <c r="BJ261" i="35"/>
  <c r="BD261" i="35" s="1"/>
  <c r="BF261" i="35" s="1"/>
  <c r="BH261" i="35" s="1"/>
  <c r="BB261" i="35"/>
  <c r="BA261" i="35"/>
  <c r="BK260" i="35"/>
  <c r="BJ260" i="35"/>
  <c r="BD260" i="35"/>
  <c r="BF260" i="35" s="1"/>
  <c r="BH260" i="35" s="1"/>
  <c r="BA260" i="35"/>
  <c r="BB260" i="35" s="1"/>
  <c r="BK259" i="35"/>
  <c r="BJ259" i="35"/>
  <c r="BD259" i="35" s="1"/>
  <c r="BF259" i="35" s="1"/>
  <c r="BH259" i="35" s="1"/>
  <c r="BA259" i="35"/>
  <c r="BB259" i="35" s="1"/>
  <c r="BK258" i="35"/>
  <c r="BJ258" i="35"/>
  <c r="BH258" i="35"/>
  <c r="BD258" i="35"/>
  <c r="BF258" i="35" s="1"/>
  <c r="BA258" i="35"/>
  <c r="BB258" i="35" s="1"/>
  <c r="BK257" i="35"/>
  <c r="BJ257" i="35"/>
  <c r="BD257" i="35" s="1"/>
  <c r="BF257" i="35"/>
  <c r="BH257" i="35" s="1"/>
  <c r="BB257" i="35"/>
  <c r="BA257" i="35"/>
  <c r="BK256" i="35"/>
  <c r="BJ256" i="35"/>
  <c r="BD256" i="35" s="1"/>
  <c r="BF256" i="35" s="1"/>
  <c r="BH256" i="35" s="1"/>
  <c r="BA256" i="35"/>
  <c r="BB256" i="35" s="1"/>
  <c r="BK255" i="35"/>
  <c r="BJ255" i="35"/>
  <c r="BD255" i="35" s="1"/>
  <c r="BF255" i="35" s="1"/>
  <c r="BH255" i="35" s="1"/>
  <c r="BB255" i="35"/>
  <c r="BA255" i="35"/>
  <c r="BK254" i="35"/>
  <c r="BJ254" i="35"/>
  <c r="BF254" i="35"/>
  <c r="BH254" i="35" s="1"/>
  <c r="BD254" i="35"/>
  <c r="BA254" i="35"/>
  <c r="BB254" i="35" s="1"/>
  <c r="BK253" i="35"/>
  <c r="BJ253" i="35"/>
  <c r="BD253" i="35"/>
  <c r="BF253" i="35" s="1"/>
  <c r="BH253" i="35" s="1"/>
  <c r="BB253" i="35"/>
  <c r="BA253" i="35"/>
  <c r="BK252" i="35"/>
  <c r="BJ252" i="35"/>
  <c r="BD252" i="35"/>
  <c r="BF252" i="35" s="1"/>
  <c r="BH252" i="35" s="1"/>
  <c r="BA252" i="35"/>
  <c r="BB252" i="35" s="1"/>
  <c r="BK251" i="35"/>
  <c r="BJ251" i="35"/>
  <c r="BD251" i="35" s="1"/>
  <c r="BF251" i="35" s="1"/>
  <c r="BH251" i="35" s="1"/>
  <c r="BB251" i="35"/>
  <c r="BA251" i="35"/>
  <c r="BK250" i="35"/>
  <c r="BJ250" i="35"/>
  <c r="BD250" i="35"/>
  <c r="BF250" i="35" s="1"/>
  <c r="BH250" i="35" s="1"/>
  <c r="BA250" i="35"/>
  <c r="BB250" i="35" s="1"/>
  <c r="BK249" i="35"/>
  <c r="BJ249" i="35"/>
  <c r="BD249" i="35" s="1"/>
  <c r="BF249" i="35" s="1"/>
  <c r="BH249" i="35" s="1"/>
  <c r="BB249" i="35"/>
  <c r="BA249" i="35"/>
  <c r="BK248" i="35"/>
  <c r="BJ248" i="35"/>
  <c r="BD248" i="35" s="1"/>
  <c r="BF248" i="35" s="1"/>
  <c r="BH248" i="35" s="1"/>
  <c r="BA248" i="35"/>
  <c r="BB248" i="35" s="1"/>
  <c r="BK247" i="35"/>
  <c r="BJ247" i="35"/>
  <c r="BD247" i="35" s="1"/>
  <c r="BF247" i="35"/>
  <c r="BH247" i="35" s="1"/>
  <c r="BB247" i="35"/>
  <c r="BA247" i="35"/>
  <c r="BK246" i="35"/>
  <c r="BJ246" i="35"/>
  <c r="BF246" i="35"/>
  <c r="BH246" i="35" s="1"/>
  <c r="BD246" i="35"/>
  <c r="BA246" i="35"/>
  <c r="BB246" i="35" s="1"/>
  <c r="BK245" i="35"/>
  <c r="BJ245" i="35"/>
  <c r="BD245" i="35" s="1"/>
  <c r="BF245" i="35" s="1"/>
  <c r="BH245" i="35" s="1"/>
  <c r="BB245" i="35"/>
  <c r="BA245" i="35"/>
  <c r="BK244" i="35"/>
  <c r="BJ244" i="35"/>
  <c r="BD244" i="35"/>
  <c r="BF244" i="35" s="1"/>
  <c r="BH244" i="35" s="1"/>
  <c r="BA244" i="35"/>
  <c r="BB244" i="35" s="1"/>
  <c r="BK243" i="35"/>
  <c r="BJ243" i="35"/>
  <c r="BD243" i="35" s="1"/>
  <c r="BF243" i="35" s="1"/>
  <c r="BH243" i="35" s="1"/>
  <c r="BA243" i="35"/>
  <c r="BB243" i="35" s="1"/>
  <c r="BK242" i="35"/>
  <c r="BJ242" i="35"/>
  <c r="BH242" i="35"/>
  <c r="BD242" i="35"/>
  <c r="BF242" i="35" s="1"/>
  <c r="BA242" i="35"/>
  <c r="BB242" i="35" s="1"/>
  <c r="BK241" i="35"/>
  <c r="BJ241" i="35"/>
  <c r="BD241" i="35" s="1"/>
  <c r="BF241" i="35"/>
  <c r="BH241" i="35" s="1"/>
  <c r="BB241" i="35"/>
  <c r="BA241" i="35"/>
  <c r="BK240" i="35"/>
  <c r="BJ240" i="35"/>
  <c r="BD240" i="35" s="1"/>
  <c r="BF240" i="35" s="1"/>
  <c r="BH240" i="35" s="1"/>
  <c r="BA240" i="35"/>
  <c r="BB240" i="35" s="1"/>
  <c r="BK239" i="35"/>
  <c r="BJ239" i="35"/>
  <c r="BD239" i="35" s="1"/>
  <c r="BF239" i="35" s="1"/>
  <c r="BH239" i="35" s="1"/>
  <c r="BB239" i="35"/>
  <c r="BA239" i="35"/>
  <c r="BK238" i="35"/>
  <c r="BJ238" i="35"/>
  <c r="BH238" i="35"/>
  <c r="BF238" i="35"/>
  <c r="BD238" i="35"/>
  <c r="BA238" i="35"/>
  <c r="BB238" i="35" s="1"/>
  <c r="BK237" i="35"/>
  <c r="BJ237" i="35"/>
  <c r="BD237" i="35"/>
  <c r="BF237" i="35" s="1"/>
  <c r="BH237" i="35" s="1"/>
  <c r="BB237" i="35"/>
  <c r="BA237" i="35"/>
  <c r="BK236" i="35"/>
  <c r="BJ236" i="35"/>
  <c r="BD236" i="35"/>
  <c r="BF236" i="35" s="1"/>
  <c r="BH236" i="35" s="1"/>
  <c r="BA236" i="35"/>
  <c r="BB236" i="35" s="1"/>
  <c r="BK235" i="35"/>
  <c r="BJ235" i="35"/>
  <c r="BD235" i="35" s="1"/>
  <c r="BF235" i="35" s="1"/>
  <c r="BH235" i="35" s="1"/>
  <c r="BB235" i="35"/>
  <c r="BA235" i="35"/>
  <c r="BK234" i="35"/>
  <c r="BJ234" i="35"/>
  <c r="BD234" i="35"/>
  <c r="BF234" i="35" s="1"/>
  <c r="BH234" i="35" s="1"/>
  <c r="BA234" i="35"/>
  <c r="BB234" i="35" s="1"/>
  <c r="BK233" i="35"/>
  <c r="BJ233" i="35"/>
  <c r="BD233" i="35" s="1"/>
  <c r="BF233" i="35" s="1"/>
  <c r="BH233" i="35" s="1"/>
  <c r="BB233" i="35"/>
  <c r="BA233" i="35"/>
  <c r="BK232" i="35"/>
  <c r="BJ232" i="35"/>
  <c r="BD232" i="35" s="1"/>
  <c r="BF232" i="35" s="1"/>
  <c r="BH232" i="35" s="1"/>
  <c r="BA232" i="35"/>
  <c r="BB232" i="35" s="1"/>
  <c r="BK231" i="35"/>
  <c r="BJ231" i="35"/>
  <c r="BD231" i="35" s="1"/>
  <c r="BF231" i="35"/>
  <c r="BH231" i="35" s="1"/>
  <c r="BB231" i="35"/>
  <c r="BA231" i="35"/>
  <c r="BK230" i="35"/>
  <c r="BJ230" i="35"/>
  <c r="BF230" i="35"/>
  <c r="BH230" i="35" s="1"/>
  <c r="BD230" i="35"/>
  <c r="BA230" i="35"/>
  <c r="BB230" i="35" s="1"/>
  <c r="BK229" i="35"/>
  <c r="BJ229" i="35"/>
  <c r="BD229" i="35" s="1"/>
  <c r="BF229" i="35" s="1"/>
  <c r="BH229" i="35" s="1"/>
  <c r="BB229" i="35"/>
  <c r="BA229" i="35"/>
  <c r="BK228" i="35"/>
  <c r="BJ228" i="35"/>
  <c r="BD228" i="35"/>
  <c r="BF228" i="35" s="1"/>
  <c r="BH228" i="35" s="1"/>
  <c r="BA228" i="35"/>
  <c r="BB228" i="35" s="1"/>
  <c r="BK227" i="35"/>
  <c r="BJ227" i="35"/>
  <c r="BD227" i="35" s="1"/>
  <c r="BF227" i="35" s="1"/>
  <c r="BH227" i="35" s="1"/>
  <c r="BA227" i="35"/>
  <c r="BB227" i="35" s="1"/>
  <c r="BK226" i="35"/>
  <c r="BJ226" i="35"/>
  <c r="BD226" i="35"/>
  <c r="BF226" i="35" s="1"/>
  <c r="BH226" i="35" s="1"/>
  <c r="BA226" i="35"/>
  <c r="BB226" i="35" s="1"/>
  <c r="BK225" i="35"/>
  <c r="BJ225" i="35"/>
  <c r="BD225" i="35" s="1"/>
  <c r="BF225" i="35"/>
  <c r="BH225" i="35" s="1"/>
  <c r="BB225" i="35"/>
  <c r="BA225" i="35"/>
  <c r="BK224" i="35"/>
  <c r="BJ224" i="35"/>
  <c r="BD224" i="35" s="1"/>
  <c r="BF224" i="35" s="1"/>
  <c r="BH224" i="35" s="1"/>
  <c r="BA224" i="35"/>
  <c r="BB224" i="35" s="1"/>
  <c r="BK223" i="35"/>
  <c r="BJ223" i="35"/>
  <c r="BD223" i="35" s="1"/>
  <c r="BF223" i="35" s="1"/>
  <c r="BH223" i="35" s="1"/>
  <c r="BB223" i="35"/>
  <c r="BA223" i="35"/>
  <c r="BK222" i="35"/>
  <c r="BJ222" i="35"/>
  <c r="BF222" i="35"/>
  <c r="BH222" i="35" s="1"/>
  <c r="BD222" i="35"/>
  <c r="BA222" i="35"/>
  <c r="BB222" i="35" s="1"/>
  <c r="BK221" i="35"/>
  <c r="BJ221" i="35"/>
  <c r="BD221" i="35"/>
  <c r="BF221" i="35" s="1"/>
  <c r="BH221" i="35" s="1"/>
  <c r="BB221" i="35"/>
  <c r="BA221" i="35"/>
  <c r="BK220" i="35"/>
  <c r="BJ220" i="35"/>
  <c r="BD220" i="35"/>
  <c r="BF220" i="35" s="1"/>
  <c r="BH220" i="35" s="1"/>
  <c r="BA220" i="35"/>
  <c r="BB220" i="35" s="1"/>
  <c r="BK219" i="35"/>
  <c r="BJ219" i="35"/>
  <c r="BD219" i="35" s="1"/>
  <c r="BF219" i="35" s="1"/>
  <c r="BH219" i="35" s="1"/>
  <c r="BB219" i="35"/>
  <c r="BA219" i="35"/>
  <c r="BK218" i="35"/>
  <c r="BJ218" i="35"/>
  <c r="BD218" i="35"/>
  <c r="BF218" i="35" s="1"/>
  <c r="BH218" i="35" s="1"/>
  <c r="BA218" i="35"/>
  <c r="BB218" i="35" s="1"/>
  <c r="BK217" i="35"/>
  <c r="BJ217" i="35"/>
  <c r="BD217" i="35" s="1"/>
  <c r="BF217" i="35" s="1"/>
  <c r="BH217" i="35" s="1"/>
  <c r="BB217" i="35"/>
  <c r="BA217" i="35"/>
  <c r="BK216" i="35"/>
  <c r="BJ216" i="35"/>
  <c r="BD216" i="35" s="1"/>
  <c r="BF216" i="35" s="1"/>
  <c r="BH216" i="35" s="1"/>
  <c r="BA216" i="35"/>
  <c r="BB216" i="35" s="1"/>
  <c r="BK215" i="35"/>
  <c r="BJ215" i="35"/>
  <c r="BD215" i="35" s="1"/>
  <c r="BF215" i="35"/>
  <c r="BH215" i="35" s="1"/>
  <c r="BB215" i="35"/>
  <c r="BA215" i="35"/>
  <c r="BK214" i="35"/>
  <c r="BJ214" i="35"/>
  <c r="BF214" i="35"/>
  <c r="BH214" i="35" s="1"/>
  <c r="BD214" i="35"/>
  <c r="BA214" i="35"/>
  <c r="BB214" i="35" s="1"/>
  <c r="BK213" i="35"/>
  <c r="BJ213" i="35"/>
  <c r="BD213" i="35" s="1"/>
  <c r="BF213" i="35" s="1"/>
  <c r="BH213" i="35" s="1"/>
  <c r="BB213" i="35"/>
  <c r="BA213" i="35"/>
  <c r="BK212" i="35"/>
  <c r="BJ212" i="35"/>
  <c r="BD212" i="35"/>
  <c r="BF212" i="35" s="1"/>
  <c r="BH212" i="35" s="1"/>
  <c r="BA212" i="35"/>
  <c r="BB212" i="35" s="1"/>
  <c r="BK211" i="35"/>
  <c r="BJ211" i="35"/>
  <c r="BD211" i="35"/>
  <c r="BF211" i="35" s="1"/>
  <c r="BH211" i="35" s="1"/>
  <c r="BA211" i="35"/>
  <c r="BB211" i="35" s="1"/>
  <c r="BK210" i="35"/>
  <c r="BJ210" i="35"/>
  <c r="BD210" i="35"/>
  <c r="BF210" i="35" s="1"/>
  <c r="BH210" i="35" s="1"/>
  <c r="BA210" i="35"/>
  <c r="BB210" i="35" s="1"/>
  <c r="BK209" i="35"/>
  <c r="BJ209" i="35"/>
  <c r="BD209" i="35" s="1"/>
  <c r="BF209" i="35" s="1"/>
  <c r="BH209" i="35" s="1"/>
  <c r="BB209" i="35"/>
  <c r="BA209" i="35"/>
  <c r="BK208" i="35"/>
  <c r="BJ208" i="35"/>
  <c r="BD208" i="35"/>
  <c r="BF208" i="35" s="1"/>
  <c r="BH208" i="35" s="1"/>
  <c r="BA208" i="35"/>
  <c r="BB208" i="35" s="1"/>
  <c r="BK207" i="35"/>
  <c r="BJ207" i="35"/>
  <c r="BD207" i="35"/>
  <c r="BF207" i="35" s="1"/>
  <c r="BH207" i="35" s="1"/>
  <c r="BA207" i="35"/>
  <c r="BB207" i="35" s="1"/>
  <c r="BK206" i="35"/>
  <c r="BJ206" i="35"/>
  <c r="BH206" i="35"/>
  <c r="BD206" i="35"/>
  <c r="BF206" i="35" s="1"/>
  <c r="BA206" i="35"/>
  <c r="BB206" i="35" s="1"/>
  <c r="BK205" i="35"/>
  <c r="BJ205" i="35"/>
  <c r="BD205" i="35" s="1"/>
  <c r="BH205" i="35"/>
  <c r="BF205" i="35"/>
  <c r="BB205" i="35"/>
  <c r="BA205" i="35"/>
  <c r="BK204" i="35"/>
  <c r="BJ204" i="35"/>
  <c r="BD204" i="35"/>
  <c r="BF204" i="35" s="1"/>
  <c r="BH204" i="35" s="1"/>
  <c r="BA204" i="35"/>
  <c r="BB204" i="35" s="1"/>
  <c r="BK203" i="35"/>
  <c r="BJ203" i="35"/>
  <c r="BD203" i="35" s="1"/>
  <c r="BF203" i="35" s="1"/>
  <c r="BH203" i="35" s="1"/>
  <c r="BA203" i="35"/>
  <c r="BB203" i="35" s="1"/>
  <c r="BK202" i="35"/>
  <c r="BJ202" i="35"/>
  <c r="BD202" i="35" s="1"/>
  <c r="BF202" i="35"/>
  <c r="BH202" i="35" s="1"/>
  <c r="BB202" i="35"/>
  <c r="BA202" i="35"/>
  <c r="BK201" i="35"/>
  <c r="BJ201" i="35"/>
  <c r="BD201" i="35" s="1"/>
  <c r="BF201" i="35" s="1"/>
  <c r="BH201" i="35"/>
  <c r="BA201" i="35"/>
  <c r="BB201" i="35" s="1"/>
  <c r="BK200" i="35"/>
  <c r="BJ200" i="35"/>
  <c r="BF200" i="35"/>
  <c r="BH200" i="35" s="1"/>
  <c r="BD200" i="35"/>
  <c r="BB200" i="35"/>
  <c r="BA200" i="35"/>
  <c r="AV200" i="35"/>
  <c r="U20" i="35" s="1"/>
  <c r="AU200" i="35"/>
  <c r="BK199" i="35"/>
  <c r="BJ199" i="35"/>
  <c r="BD199" i="35" s="1"/>
  <c r="BF199" i="35" s="1"/>
  <c r="BH199" i="35" s="1"/>
  <c r="BA199" i="35"/>
  <c r="BB199" i="35" s="1"/>
  <c r="BK198" i="35"/>
  <c r="BJ198" i="35"/>
  <c r="BD198" i="35"/>
  <c r="BF198" i="35" s="1"/>
  <c r="BH198" i="35" s="1"/>
  <c r="BB198" i="35"/>
  <c r="BA198" i="35"/>
  <c r="BK197" i="35"/>
  <c r="BJ197" i="35"/>
  <c r="BD197" i="35"/>
  <c r="BF197" i="35" s="1"/>
  <c r="BH197" i="35" s="1"/>
  <c r="BA197" i="35"/>
  <c r="BB197" i="35" s="1"/>
  <c r="BK196" i="35"/>
  <c r="BJ196" i="35"/>
  <c r="BD196" i="35" s="1"/>
  <c r="BF196" i="35" s="1"/>
  <c r="BH196" i="35" s="1"/>
  <c r="BB196" i="35"/>
  <c r="BA196" i="35"/>
  <c r="AO196" i="35"/>
  <c r="AP196" i="35" s="1"/>
  <c r="BK195" i="35"/>
  <c r="BJ195" i="35"/>
  <c r="BD195" i="35" s="1"/>
  <c r="BF195" i="35" s="1"/>
  <c r="BH195" i="35" s="1"/>
  <c r="BA195" i="35"/>
  <c r="BB195" i="35" s="1"/>
  <c r="BK194" i="35"/>
  <c r="BJ194" i="35"/>
  <c r="BD194" i="35" s="1"/>
  <c r="BF194" i="35"/>
  <c r="BH194" i="35" s="1"/>
  <c r="BB194" i="35"/>
  <c r="BA194" i="35"/>
  <c r="AO194" i="35"/>
  <c r="AP194" i="35" s="1"/>
  <c r="BK193" i="35"/>
  <c r="BJ193" i="35"/>
  <c r="BD193" i="35"/>
  <c r="BF193" i="35" s="1"/>
  <c r="BH193" i="35" s="1"/>
  <c r="BA193" i="35"/>
  <c r="BB193" i="35" s="1"/>
  <c r="BK192" i="35"/>
  <c r="BJ192" i="35"/>
  <c r="BD192" i="35" s="1"/>
  <c r="BF192" i="35" s="1"/>
  <c r="BH192" i="35" s="1"/>
  <c r="BB192" i="35"/>
  <c r="BA192" i="35"/>
  <c r="AU192" i="35"/>
  <c r="AO192" i="35"/>
  <c r="AI192" i="35"/>
  <c r="AC192" i="35"/>
  <c r="V192" i="35"/>
  <c r="BK191" i="35"/>
  <c r="BJ191" i="35"/>
  <c r="BD191" i="35"/>
  <c r="BF191" i="35" s="1"/>
  <c r="BH191" i="35" s="1"/>
  <c r="BA191" i="35"/>
  <c r="BB191" i="35" s="1"/>
  <c r="BK190" i="35"/>
  <c r="BJ190" i="35"/>
  <c r="BD190" i="35"/>
  <c r="BF190" i="35" s="1"/>
  <c r="BH190" i="35" s="1"/>
  <c r="BA190" i="35"/>
  <c r="BB190" i="35" s="1"/>
  <c r="BK189" i="35"/>
  <c r="BJ189" i="35"/>
  <c r="BD189" i="35" s="1"/>
  <c r="BF189" i="35" s="1"/>
  <c r="BH189" i="35" s="1"/>
  <c r="BA189" i="35"/>
  <c r="BB189" i="35" s="1"/>
  <c r="BK188" i="35"/>
  <c r="BJ188" i="35"/>
  <c r="BD188" i="35"/>
  <c r="BF188" i="35" s="1"/>
  <c r="BH188" i="35" s="1"/>
  <c r="BB188" i="35"/>
  <c r="BA188" i="35"/>
  <c r="BK187" i="35"/>
  <c r="BJ187" i="35"/>
  <c r="BD187" i="35"/>
  <c r="BF187" i="35" s="1"/>
  <c r="BH187" i="35" s="1"/>
  <c r="BA187" i="35"/>
  <c r="BB187" i="35" s="1"/>
  <c r="BK186" i="35"/>
  <c r="BJ186" i="35"/>
  <c r="BD186" i="35" s="1"/>
  <c r="BF186" i="35" s="1"/>
  <c r="BH186" i="35" s="1"/>
  <c r="BA186" i="35"/>
  <c r="BB186" i="35" s="1"/>
  <c r="BK185" i="35"/>
  <c r="BJ185" i="35"/>
  <c r="BD185" i="35" s="1"/>
  <c r="BF185" i="35"/>
  <c r="BH185" i="35" s="1"/>
  <c r="BB185" i="35"/>
  <c r="BA185" i="35"/>
  <c r="BK184" i="35"/>
  <c r="BJ184" i="35"/>
  <c r="BD184" i="35"/>
  <c r="BF184" i="35" s="1"/>
  <c r="BH184" i="35" s="1"/>
  <c r="BB184" i="35"/>
  <c r="BA184" i="35"/>
  <c r="BK183" i="35"/>
  <c r="BJ183" i="35"/>
  <c r="BD183" i="35"/>
  <c r="BF183" i="35" s="1"/>
  <c r="BH183" i="35" s="1"/>
  <c r="BA183" i="35"/>
  <c r="BB183" i="35" s="1"/>
  <c r="BK182" i="35"/>
  <c r="BJ182" i="35"/>
  <c r="BF182" i="35"/>
  <c r="BH182" i="35" s="1"/>
  <c r="BD182" i="35"/>
  <c r="BA182" i="35"/>
  <c r="BB182" i="35" s="1"/>
  <c r="BK181" i="35"/>
  <c r="BJ181" i="35"/>
  <c r="BD181" i="35" s="1"/>
  <c r="BF181" i="35" s="1"/>
  <c r="BH181" i="35" s="1"/>
  <c r="BB181" i="35"/>
  <c r="BA181" i="35"/>
  <c r="Q181" i="35"/>
  <c r="BK180" i="35"/>
  <c r="BJ180" i="35"/>
  <c r="BD180" i="35"/>
  <c r="BF180" i="35" s="1"/>
  <c r="BH180" i="35" s="1"/>
  <c r="BA180" i="35"/>
  <c r="BB180" i="35" s="1"/>
  <c r="BK179" i="35"/>
  <c r="BJ179" i="35"/>
  <c r="BD179" i="35"/>
  <c r="BF179" i="35" s="1"/>
  <c r="BH179" i="35" s="1"/>
  <c r="BA179" i="35"/>
  <c r="BB179" i="35" s="1"/>
  <c r="BK178" i="35"/>
  <c r="BJ178" i="35"/>
  <c r="BD178" i="35"/>
  <c r="BF178" i="35" s="1"/>
  <c r="BH178" i="35" s="1"/>
  <c r="BB178" i="35"/>
  <c r="BA178" i="35"/>
  <c r="BK177" i="35"/>
  <c r="BJ177" i="35"/>
  <c r="BD177" i="35" s="1"/>
  <c r="BF177" i="35"/>
  <c r="BH177" i="35" s="1"/>
  <c r="BB177" i="35"/>
  <c r="BA177" i="35"/>
  <c r="BK176" i="35"/>
  <c r="BJ176" i="35"/>
  <c r="BD176" i="35" s="1"/>
  <c r="BF176" i="35" s="1"/>
  <c r="BH176" i="35" s="1"/>
  <c r="BB176" i="35"/>
  <c r="BA176" i="35"/>
  <c r="BN175" i="35"/>
  <c r="BK175" i="35"/>
  <c r="BJ175" i="35"/>
  <c r="BD175" i="35"/>
  <c r="BF175" i="35" s="1"/>
  <c r="BH175" i="35" s="1"/>
  <c r="BA175" i="35"/>
  <c r="BB175" i="35" s="1"/>
  <c r="BN174" i="35"/>
  <c r="BK174" i="35"/>
  <c r="BJ174" i="35"/>
  <c r="BD174" i="35"/>
  <c r="BF174" i="35" s="1"/>
  <c r="BH174" i="35" s="1"/>
  <c r="BB174" i="35"/>
  <c r="BA174" i="35"/>
  <c r="BN173" i="35"/>
  <c r="BK173" i="35"/>
  <c r="BJ173" i="35"/>
  <c r="BD173" i="35" s="1"/>
  <c r="BF173" i="35" s="1"/>
  <c r="BH173" i="35" s="1"/>
  <c r="BA173" i="35"/>
  <c r="BB173" i="35" s="1"/>
  <c r="BN172" i="35"/>
  <c r="BK172" i="35"/>
  <c r="BJ172" i="35"/>
  <c r="BD172" i="35"/>
  <c r="BF172" i="35" s="1"/>
  <c r="BH172" i="35" s="1"/>
  <c r="BB172" i="35"/>
  <c r="BA172" i="35"/>
  <c r="BN171" i="35"/>
  <c r="BK171" i="35"/>
  <c r="BJ171" i="35"/>
  <c r="BD171" i="35"/>
  <c r="BF171" i="35" s="1"/>
  <c r="BH171" i="35" s="1"/>
  <c r="BA171" i="35"/>
  <c r="BB171" i="35" s="1"/>
  <c r="BN170" i="35"/>
  <c r="BK170" i="35"/>
  <c r="BJ170" i="35"/>
  <c r="BD170" i="35" s="1"/>
  <c r="BF170" i="35" s="1"/>
  <c r="BH170" i="35" s="1"/>
  <c r="BA170" i="35"/>
  <c r="BB170" i="35" s="1"/>
  <c r="BN169" i="35"/>
  <c r="BK169" i="35"/>
  <c r="BJ169" i="35"/>
  <c r="BD169" i="35"/>
  <c r="BF169" i="35" s="1"/>
  <c r="BH169" i="35" s="1"/>
  <c r="BB169" i="35"/>
  <c r="BA169" i="35"/>
  <c r="BN168" i="35"/>
  <c r="BK168" i="35"/>
  <c r="BJ168" i="35"/>
  <c r="BD168" i="35" s="1"/>
  <c r="BF168" i="35"/>
  <c r="BH168" i="35" s="1"/>
  <c r="BB168" i="35"/>
  <c r="BA168" i="35"/>
  <c r="BN167" i="35"/>
  <c r="BK167" i="35"/>
  <c r="BJ167" i="35"/>
  <c r="BD167" i="35"/>
  <c r="BF167" i="35" s="1"/>
  <c r="BH167" i="35" s="1"/>
  <c r="BB167" i="35"/>
  <c r="BA167" i="35"/>
  <c r="BN166" i="35"/>
  <c r="BK166" i="35"/>
  <c r="BJ166" i="35"/>
  <c r="BD166" i="35"/>
  <c r="BF166" i="35" s="1"/>
  <c r="BH166" i="35" s="1"/>
  <c r="BB166" i="35"/>
  <c r="BA166" i="35"/>
  <c r="BN165" i="35"/>
  <c r="BO165" i="35" s="1"/>
  <c r="BK165" i="35"/>
  <c r="BJ165" i="35"/>
  <c r="BD165" i="35" s="1"/>
  <c r="BF165" i="35" s="1"/>
  <c r="BH165" i="35" s="1"/>
  <c r="BB165" i="35"/>
  <c r="BA165" i="35"/>
  <c r="BN164" i="35"/>
  <c r="BK164" i="35"/>
  <c r="BJ164" i="35"/>
  <c r="BD164" i="35" s="1"/>
  <c r="BF164" i="35" s="1"/>
  <c r="BH164" i="35" s="1"/>
  <c r="BA164" i="35"/>
  <c r="BB164" i="35" s="1"/>
  <c r="BN163" i="35"/>
  <c r="BK163" i="35"/>
  <c r="BJ163" i="35"/>
  <c r="BD163" i="35" s="1"/>
  <c r="BF163" i="35" s="1"/>
  <c r="BH163" i="35" s="1"/>
  <c r="BA163" i="35"/>
  <c r="BB163" i="35" s="1"/>
  <c r="BN162" i="35"/>
  <c r="BK162" i="35"/>
  <c r="BJ162" i="35"/>
  <c r="BD162" i="35"/>
  <c r="BF162" i="35" s="1"/>
  <c r="BH162" i="35" s="1"/>
  <c r="BA162" i="35"/>
  <c r="BB162" i="35" s="1"/>
  <c r="AJ162" i="35"/>
  <c r="BN161" i="35"/>
  <c r="BK161" i="35"/>
  <c r="BJ161" i="35"/>
  <c r="BD161" i="35"/>
  <c r="BF161" i="35" s="1"/>
  <c r="BH161" i="35" s="1"/>
  <c r="BA161" i="35"/>
  <c r="BB161" i="35" s="1"/>
  <c r="BN160" i="35"/>
  <c r="BK160" i="35"/>
  <c r="BJ160" i="35"/>
  <c r="BD160" i="35" s="1"/>
  <c r="BF160" i="35" s="1"/>
  <c r="BH160" i="35" s="1"/>
  <c r="BA160" i="35"/>
  <c r="BB160" i="35" s="1"/>
  <c r="BN159" i="35"/>
  <c r="BK159" i="35"/>
  <c r="BJ159" i="35"/>
  <c r="BD159" i="35" s="1"/>
  <c r="BF159" i="35" s="1"/>
  <c r="BH159" i="35" s="1"/>
  <c r="BA159" i="35"/>
  <c r="BB159" i="35" s="1"/>
  <c r="BN158" i="35"/>
  <c r="BK158" i="35"/>
  <c r="BJ158" i="35"/>
  <c r="BD158" i="35"/>
  <c r="BB158" i="35"/>
  <c r="BA158" i="35"/>
  <c r="BN157" i="35"/>
  <c r="BK157" i="35"/>
  <c r="BJ157" i="35"/>
  <c r="BD157" i="35" s="1"/>
  <c r="BB157" i="35"/>
  <c r="BA157" i="35"/>
  <c r="AV157" i="35"/>
  <c r="BN156" i="35"/>
  <c r="BM156" i="35"/>
  <c r="BO161" i="35" s="1"/>
  <c r="BK156" i="35"/>
  <c r="BJ156" i="35"/>
  <c r="BD156" i="35" s="1"/>
  <c r="BA156" i="35"/>
  <c r="BB156" i="35" s="1"/>
  <c r="H139" i="35"/>
  <c r="H138" i="35"/>
  <c r="H137" i="35"/>
  <c r="H136" i="35"/>
  <c r="H135" i="35"/>
  <c r="H134" i="35"/>
  <c r="H133" i="35"/>
  <c r="H132" i="35"/>
  <c r="H131" i="35"/>
  <c r="H130" i="35"/>
  <c r="H129" i="35"/>
  <c r="H128" i="35"/>
  <c r="H127" i="35"/>
  <c r="H126" i="35"/>
  <c r="H125" i="35"/>
  <c r="H124" i="35"/>
  <c r="H123" i="35"/>
  <c r="H122" i="35"/>
  <c r="H121" i="35"/>
  <c r="H120" i="35"/>
  <c r="H119" i="35"/>
  <c r="H118" i="35"/>
  <c r="H117" i="35"/>
  <c r="H116" i="35"/>
  <c r="H115" i="35"/>
  <c r="H114" i="35"/>
  <c r="H113" i="35"/>
  <c r="H112" i="35"/>
  <c r="H111" i="35"/>
  <c r="H110" i="35"/>
  <c r="H109" i="35"/>
  <c r="H108" i="35"/>
  <c r="H107" i="35"/>
  <c r="H106" i="35"/>
  <c r="H105" i="35"/>
  <c r="H104" i="35"/>
  <c r="H103" i="35"/>
  <c r="H102" i="35"/>
  <c r="H101" i="35"/>
  <c r="H100" i="35"/>
  <c r="H99" i="35"/>
  <c r="H98" i="35"/>
  <c r="H97" i="35"/>
  <c r="H96" i="35"/>
  <c r="H95" i="35"/>
  <c r="H94" i="35"/>
  <c r="H93" i="35"/>
  <c r="H92" i="35"/>
  <c r="H91" i="35"/>
  <c r="H90" i="35"/>
  <c r="H89" i="35"/>
  <c r="H88" i="35"/>
  <c r="H87" i="35"/>
  <c r="H86" i="35"/>
  <c r="H85" i="35"/>
  <c r="H84" i="35"/>
  <c r="H83" i="35"/>
  <c r="H82" i="35"/>
  <c r="H81" i="35"/>
  <c r="H80" i="35"/>
  <c r="H79" i="35"/>
  <c r="H78" i="35"/>
  <c r="H77" i="35"/>
  <c r="H76" i="35"/>
  <c r="H75" i="35"/>
  <c r="H74" i="35"/>
  <c r="H73" i="35"/>
  <c r="H72" i="35"/>
  <c r="H71" i="35"/>
  <c r="H70" i="35"/>
  <c r="H69" i="35"/>
  <c r="H68" i="35"/>
  <c r="H67" i="35"/>
  <c r="H66" i="35"/>
  <c r="H65" i="35"/>
  <c r="H64" i="35"/>
  <c r="H63" i="35"/>
  <c r="H62" i="35"/>
  <c r="H61" i="35"/>
  <c r="H60" i="35"/>
  <c r="H59" i="35"/>
  <c r="H58" i="35"/>
  <c r="H57" i="35"/>
  <c r="H56" i="35"/>
  <c r="H55" i="35"/>
  <c r="H54" i="35"/>
  <c r="H53" i="35"/>
  <c r="H52" i="35"/>
  <c r="H51" i="35"/>
  <c r="H50" i="35"/>
  <c r="H49" i="35"/>
  <c r="H48" i="35"/>
  <c r="H47" i="35"/>
  <c r="H46" i="35"/>
  <c r="N45" i="35"/>
  <c r="H45" i="35"/>
  <c r="U44" i="35"/>
  <c r="H44" i="35"/>
  <c r="H43" i="35"/>
  <c r="H42" i="35"/>
  <c r="U41" i="35"/>
  <c r="H41" i="35"/>
  <c r="H40" i="35"/>
  <c r="H39" i="35"/>
  <c r="H38" i="35"/>
  <c r="H37" i="35"/>
  <c r="H36" i="35"/>
  <c r="H35" i="35"/>
  <c r="U34" i="35"/>
  <c r="H34" i="35"/>
  <c r="H33" i="35"/>
  <c r="H32" i="35"/>
  <c r="H31" i="35"/>
  <c r="H30" i="35"/>
  <c r="H29" i="35"/>
  <c r="H28" i="35"/>
  <c r="U27" i="35"/>
  <c r="H27" i="35"/>
  <c r="H26" i="35"/>
  <c r="H25" i="35"/>
  <c r="V24" i="35"/>
  <c r="H24" i="35"/>
  <c r="H23" i="35"/>
  <c r="H22" i="35"/>
  <c r="H21" i="35"/>
  <c r="H20" i="35"/>
  <c r="V18" i="35"/>
  <c r="U18" i="35"/>
  <c r="I12" i="35"/>
  <c r="G5" i="30"/>
  <c r="C5" i="30"/>
  <c r="BA401" i="34"/>
  <c r="BB401" i="34" s="1"/>
  <c r="BA400" i="34"/>
  <c r="BB400" i="34" s="1"/>
  <c r="BA399" i="34"/>
  <c r="BB399" i="34" s="1"/>
  <c r="BA398" i="34"/>
  <c r="BB398" i="34" s="1"/>
  <c r="BA397" i="34"/>
  <c r="BB397" i="34" s="1"/>
  <c r="BA396" i="34"/>
  <c r="BB396" i="34" s="1"/>
  <c r="BA395" i="34"/>
  <c r="BB395" i="34" s="1"/>
  <c r="BA394" i="34"/>
  <c r="BB394" i="34" s="1"/>
  <c r="BA393" i="34"/>
  <c r="BB393" i="34" s="1"/>
  <c r="BA392" i="34"/>
  <c r="BB392" i="34" s="1"/>
  <c r="BA391" i="34"/>
  <c r="BB391" i="34" s="1"/>
  <c r="BA390" i="34"/>
  <c r="BB390" i="34" s="1"/>
  <c r="BA389" i="34"/>
  <c r="BB389" i="34" s="1"/>
  <c r="BA388" i="34"/>
  <c r="BB388" i="34" s="1"/>
  <c r="BA387" i="34"/>
  <c r="BB387" i="34" s="1"/>
  <c r="BA386" i="34"/>
  <c r="BB386" i="34" s="1"/>
  <c r="BA385" i="34"/>
  <c r="BB385" i="34" s="1"/>
  <c r="BA384" i="34"/>
  <c r="BB384" i="34" s="1"/>
  <c r="BA383" i="34"/>
  <c r="BB383" i="34" s="1"/>
  <c r="BB382" i="34"/>
  <c r="BA382" i="34"/>
  <c r="BA381" i="34"/>
  <c r="BB381" i="34" s="1"/>
  <c r="BA380" i="34"/>
  <c r="BB380" i="34" s="1"/>
  <c r="BA379" i="34"/>
  <c r="BB379" i="34" s="1"/>
  <c r="BA378" i="34"/>
  <c r="BB378" i="34" s="1"/>
  <c r="BA377" i="34"/>
  <c r="BB377" i="34" s="1"/>
  <c r="BA376" i="34"/>
  <c r="BB376" i="34" s="1"/>
  <c r="BB375" i="34"/>
  <c r="BA375" i="34"/>
  <c r="BA374" i="34"/>
  <c r="BB374" i="34" s="1"/>
  <c r="BA373" i="34"/>
  <c r="BB373" i="34" s="1"/>
  <c r="BA372" i="34"/>
  <c r="BB372" i="34" s="1"/>
  <c r="BA371" i="34"/>
  <c r="BB371" i="34" s="1"/>
  <c r="BB370" i="34"/>
  <c r="BA370" i="34"/>
  <c r="BA369" i="34"/>
  <c r="BB369" i="34" s="1"/>
  <c r="BA368" i="34"/>
  <c r="BB368" i="34" s="1"/>
  <c r="BA367" i="34"/>
  <c r="BB367" i="34" s="1"/>
  <c r="BA366" i="34"/>
  <c r="BB366" i="34" s="1"/>
  <c r="BA365" i="34"/>
  <c r="BB365" i="34" s="1"/>
  <c r="BA364" i="34"/>
  <c r="BB364" i="34" s="1"/>
  <c r="BA363" i="34"/>
  <c r="BB363" i="34" s="1"/>
  <c r="BA362" i="34"/>
  <c r="BB362" i="34" s="1"/>
  <c r="BA361" i="34"/>
  <c r="BB361" i="34" s="1"/>
  <c r="BA360" i="34"/>
  <c r="BB360" i="34" s="1"/>
  <c r="BA359" i="34"/>
  <c r="BB359" i="34" s="1"/>
  <c r="BA358" i="34"/>
  <c r="BB358" i="34" s="1"/>
  <c r="BA357" i="34"/>
  <c r="BB357" i="34" s="1"/>
  <c r="BA356" i="34"/>
  <c r="BB356" i="34" s="1"/>
  <c r="BA355" i="34"/>
  <c r="BB355" i="34" s="1"/>
  <c r="BA354" i="34"/>
  <c r="BB354" i="34" s="1"/>
  <c r="BA353" i="34"/>
  <c r="BB353" i="34" s="1"/>
  <c r="BA352" i="34"/>
  <c r="BB352" i="34" s="1"/>
  <c r="BA351" i="34"/>
  <c r="BB351" i="34" s="1"/>
  <c r="BB350" i="34"/>
  <c r="BA350" i="34"/>
  <c r="BA349" i="34"/>
  <c r="BB349" i="34" s="1"/>
  <c r="BA348" i="34"/>
  <c r="BB348" i="34" s="1"/>
  <c r="BA347" i="34"/>
  <c r="BB347" i="34" s="1"/>
  <c r="BA346" i="34"/>
  <c r="BB346" i="34" s="1"/>
  <c r="BA345" i="34"/>
  <c r="BB345" i="34" s="1"/>
  <c r="BA344" i="34"/>
  <c r="BB344" i="34" s="1"/>
  <c r="BB343" i="34"/>
  <c r="BA343" i="34"/>
  <c r="BA342" i="34"/>
  <c r="BB342" i="34" s="1"/>
  <c r="BA341" i="34"/>
  <c r="BB341" i="34" s="1"/>
  <c r="BA340" i="34"/>
  <c r="BB340" i="34" s="1"/>
  <c r="BA339" i="34"/>
  <c r="BB339" i="34" s="1"/>
  <c r="BB338" i="34"/>
  <c r="BA338" i="34"/>
  <c r="BA337" i="34"/>
  <c r="BB337" i="34" s="1"/>
  <c r="BA336" i="34"/>
  <c r="BB336" i="34" s="1"/>
  <c r="BA335" i="34"/>
  <c r="BB335" i="34" s="1"/>
  <c r="BA334" i="34"/>
  <c r="BB334" i="34" s="1"/>
  <c r="BA333" i="34"/>
  <c r="BB333" i="34" s="1"/>
  <c r="BA332" i="34"/>
  <c r="BB332" i="34" s="1"/>
  <c r="BA331" i="34"/>
  <c r="BB331" i="34" s="1"/>
  <c r="BA330" i="34"/>
  <c r="BB330" i="34" s="1"/>
  <c r="BA329" i="34"/>
  <c r="BB329" i="34" s="1"/>
  <c r="BA328" i="34"/>
  <c r="BB328" i="34" s="1"/>
  <c r="BA327" i="34"/>
  <c r="BB327" i="34" s="1"/>
  <c r="BA326" i="34"/>
  <c r="BB326" i="34" s="1"/>
  <c r="BA325" i="34"/>
  <c r="BB325" i="34" s="1"/>
  <c r="BA324" i="34"/>
  <c r="BB324" i="34" s="1"/>
  <c r="BA323" i="34"/>
  <c r="BB323" i="34" s="1"/>
  <c r="BA322" i="34"/>
  <c r="BB322" i="34" s="1"/>
  <c r="BA321" i="34"/>
  <c r="BB321" i="34" s="1"/>
  <c r="BA320" i="34"/>
  <c r="BB320" i="34" s="1"/>
  <c r="BA319" i="34"/>
  <c r="BB319" i="34" s="1"/>
  <c r="BB318" i="34"/>
  <c r="BA318" i="34"/>
  <c r="BA317" i="34"/>
  <c r="BB317" i="34" s="1"/>
  <c r="BA316" i="34"/>
  <c r="BB316" i="34" s="1"/>
  <c r="BA315" i="34"/>
  <c r="BB315" i="34" s="1"/>
  <c r="BA314" i="34"/>
  <c r="BB314" i="34" s="1"/>
  <c r="BA313" i="34"/>
  <c r="BB313" i="34" s="1"/>
  <c r="BA312" i="34"/>
  <c r="BB312" i="34" s="1"/>
  <c r="BB311" i="34"/>
  <c r="BA311" i="34"/>
  <c r="BA310" i="34"/>
  <c r="BB310" i="34" s="1"/>
  <c r="BA309" i="34"/>
  <c r="BB309" i="34" s="1"/>
  <c r="BA308" i="34"/>
  <c r="BB308" i="34" s="1"/>
  <c r="BA307" i="34"/>
  <c r="BB307" i="34" s="1"/>
  <c r="BB306" i="34"/>
  <c r="BA306" i="34"/>
  <c r="BA305" i="34"/>
  <c r="BB305" i="34" s="1"/>
  <c r="BA304" i="34"/>
  <c r="BB304" i="34" s="1"/>
  <c r="BA303" i="34"/>
  <c r="BB303" i="34" s="1"/>
  <c r="BA302" i="34"/>
  <c r="BB302" i="34" s="1"/>
  <c r="BA301" i="34"/>
  <c r="BB301" i="34" s="1"/>
  <c r="BA300" i="34"/>
  <c r="BB300" i="34" s="1"/>
  <c r="BA299" i="34"/>
  <c r="BB299" i="34" s="1"/>
  <c r="BA298" i="34"/>
  <c r="BB298" i="34" s="1"/>
  <c r="BA297" i="34"/>
  <c r="BB297" i="34" s="1"/>
  <c r="BA296" i="34"/>
  <c r="BB296" i="34" s="1"/>
  <c r="BA295" i="34"/>
  <c r="BB295" i="34" s="1"/>
  <c r="BA294" i="34"/>
  <c r="BB294" i="34" s="1"/>
  <c r="BA293" i="34"/>
  <c r="BB293" i="34" s="1"/>
  <c r="BA292" i="34"/>
  <c r="BB292" i="34" s="1"/>
  <c r="BA291" i="34"/>
  <c r="BB291" i="34" s="1"/>
  <c r="BA290" i="34"/>
  <c r="BB290" i="34" s="1"/>
  <c r="BA289" i="34"/>
  <c r="BB289" i="34" s="1"/>
  <c r="BA288" i="34"/>
  <c r="BB288" i="34" s="1"/>
  <c r="BA287" i="34"/>
  <c r="BB287" i="34" s="1"/>
  <c r="BB286" i="34"/>
  <c r="BA286" i="34"/>
  <c r="BA285" i="34"/>
  <c r="BB285" i="34" s="1"/>
  <c r="BA284" i="34"/>
  <c r="BB284" i="34" s="1"/>
  <c r="BA283" i="34"/>
  <c r="BB283" i="34" s="1"/>
  <c r="BA282" i="34"/>
  <c r="BB282" i="34" s="1"/>
  <c r="BK275" i="34"/>
  <c r="BJ275" i="34"/>
  <c r="BD275" i="34" s="1"/>
  <c r="BF275" i="34" s="1"/>
  <c r="BH275" i="34" s="1"/>
  <c r="BA275" i="34"/>
  <c r="BB275" i="34" s="1"/>
  <c r="BK274" i="34"/>
  <c r="BJ274" i="34"/>
  <c r="BD274" i="34"/>
  <c r="BF274" i="34" s="1"/>
  <c r="BH274" i="34" s="1"/>
  <c r="BB274" i="34"/>
  <c r="BA274" i="34"/>
  <c r="BK273" i="34"/>
  <c r="BJ273" i="34"/>
  <c r="BD273" i="34" s="1"/>
  <c r="BF273" i="34" s="1"/>
  <c r="BH273" i="34" s="1"/>
  <c r="BA273" i="34"/>
  <c r="BB273" i="34" s="1"/>
  <c r="BK272" i="34"/>
  <c r="BJ272" i="34"/>
  <c r="BD272" i="34" s="1"/>
  <c r="BF272" i="34" s="1"/>
  <c r="BH272" i="34"/>
  <c r="BA272" i="34"/>
  <c r="BB272" i="34" s="1"/>
  <c r="BK271" i="34"/>
  <c r="BJ271" i="34"/>
  <c r="BD271" i="34" s="1"/>
  <c r="BF271" i="34"/>
  <c r="BH271" i="34" s="1"/>
  <c r="BB271" i="34"/>
  <c r="BA271" i="34"/>
  <c r="BK270" i="34"/>
  <c r="BJ270" i="34"/>
  <c r="BD270" i="34"/>
  <c r="BF270" i="34" s="1"/>
  <c r="BH270" i="34" s="1"/>
  <c r="BA270" i="34"/>
  <c r="BB270" i="34" s="1"/>
  <c r="BK269" i="34"/>
  <c r="BJ269" i="34"/>
  <c r="BD269" i="34" s="1"/>
  <c r="BF269" i="34" s="1"/>
  <c r="BH269" i="34" s="1"/>
  <c r="BB269" i="34"/>
  <c r="BA269" i="34"/>
  <c r="BK268" i="34"/>
  <c r="BJ268" i="34"/>
  <c r="BH268" i="34"/>
  <c r="BD268" i="34"/>
  <c r="BF268" i="34" s="1"/>
  <c r="BA268" i="34"/>
  <c r="BB268" i="34" s="1"/>
  <c r="BK267" i="34"/>
  <c r="BJ267" i="34"/>
  <c r="BD267" i="34" s="1"/>
  <c r="BF267" i="34" s="1"/>
  <c r="BH267" i="34" s="1"/>
  <c r="BA267" i="34"/>
  <c r="BB267" i="34" s="1"/>
  <c r="BK266" i="34"/>
  <c r="BJ266" i="34"/>
  <c r="BD266" i="34"/>
  <c r="BF266" i="34" s="1"/>
  <c r="BH266" i="34" s="1"/>
  <c r="BA266" i="34"/>
  <c r="BB266" i="34" s="1"/>
  <c r="BK265" i="34"/>
  <c r="BJ265" i="34"/>
  <c r="BD265" i="34" s="1"/>
  <c r="BF265" i="34" s="1"/>
  <c r="BH265" i="34" s="1"/>
  <c r="BB265" i="34"/>
  <c r="BA265" i="34"/>
  <c r="BK264" i="34"/>
  <c r="BJ264" i="34"/>
  <c r="BD264" i="34" s="1"/>
  <c r="BF264" i="34" s="1"/>
  <c r="BH264" i="34"/>
  <c r="BA264" i="34"/>
  <c r="BB264" i="34" s="1"/>
  <c r="BK263" i="34"/>
  <c r="BJ263" i="34"/>
  <c r="BD263" i="34" s="1"/>
  <c r="BF263" i="34"/>
  <c r="BH263" i="34" s="1"/>
  <c r="BB263" i="34"/>
  <c r="BA263" i="34"/>
  <c r="BK262" i="34"/>
  <c r="BJ262" i="34"/>
  <c r="BF262" i="34"/>
  <c r="BH262" i="34" s="1"/>
  <c r="BD262" i="34"/>
  <c r="BA262" i="34"/>
  <c r="BB262" i="34" s="1"/>
  <c r="BK261" i="34"/>
  <c r="BJ261" i="34"/>
  <c r="BD261" i="34" s="1"/>
  <c r="BF261" i="34" s="1"/>
  <c r="BH261" i="34" s="1"/>
  <c r="BB261" i="34"/>
  <c r="BA261" i="34"/>
  <c r="BK260" i="34"/>
  <c r="BJ260" i="34"/>
  <c r="BD260" i="34"/>
  <c r="BF260" i="34" s="1"/>
  <c r="BH260" i="34" s="1"/>
  <c r="BA260" i="34"/>
  <c r="BB260" i="34" s="1"/>
  <c r="BK259" i="34"/>
  <c r="BJ259" i="34"/>
  <c r="BD259" i="34"/>
  <c r="BF259" i="34" s="1"/>
  <c r="BH259" i="34" s="1"/>
  <c r="BA259" i="34"/>
  <c r="BB259" i="34" s="1"/>
  <c r="BK258" i="34"/>
  <c r="BJ258" i="34"/>
  <c r="BD258" i="34"/>
  <c r="BF258" i="34" s="1"/>
  <c r="BH258" i="34" s="1"/>
  <c r="BA258" i="34"/>
  <c r="BB258" i="34" s="1"/>
  <c r="BK257" i="34"/>
  <c r="BJ257" i="34"/>
  <c r="BD257" i="34" s="1"/>
  <c r="BF257" i="34" s="1"/>
  <c r="BH257" i="34" s="1"/>
  <c r="BA257" i="34"/>
  <c r="BB257" i="34" s="1"/>
  <c r="BK256" i="34"/>
  <c r="BJ256" i="34"/>
  <c r="BD256" i="34" s="1"/>
  <c r="BF256" i="34" s="1"/>
  <c r="BH256" i="34" s="1"/>
  <c r="BA256" i="34"/>
  <c r="BB256" i="34" s="1"/>
  <c r="BK255" i="34"/>
  <c r="BJ255" i="34"/>
  <c r="BD255" i="34" s="1"/>
  <c r="BF255" i="34"/>
  <c r="BH255" i="34" s="1"/>
  <c r="BB255" i="34"/>
  <c r="BA255" i="34"/>
  <c r="BK254" i="34"/>
  <c r="BJ254" i="34"/>
  <c r="BF254" i="34"/>
  <c r="BH254" i="34" s="1"/>
  <c r="BD254" i="34"/>
  <c r="BA254" i="34"/>
  <c r="BB254" i="34" s="1"/>
  <c r="BK253" i="34"/>
  <c r="BJ253" i="34"/>
  <c r="BD253" i="34" s="1"/>
  <c r="BF253" i="34" s="1"/>
  <c r="BH253" i="34" s="1"/>
  <c r="BB253" i="34"/>
  <c r="BA253" i="34"/>
  <c r="BK252" i="34"/>
  <c r="BJ252" i="34"/>
  <c r="BD252" i="34"/>
  <c r="BF252" i="34" s="1"/>
  <c r="BH252" i="34" s="1"/>
  <c r="BA252" i="34"/>
  <c r="BB252" i="34" s="1"/>
  <c r="BK251" i="34"/>
  <c r="BJ251" i="34"/>
  <c r="BD251" i="34"/>
  <c r="BF251" i="34" s="1"/>
  <c r="BH251" i="34" s="1"/>
  <c r="BA251" i="34"/>
  <c r="BB251" i="34" s="1"/>
  <c r="BK250" i="34"/>
  <c r="BJ250" i="34"/>
  <c r="BH250" i="34"/>
  <c r="BD250" i="34"/>
  <c r="BF250" i="34" s="1"/>
  <c r="BA250" i="34"/>
  <c r="BB250" i="34" s="1"/>
  <c r="BK249" i="34"/>
  <c r="BJ249" i="34"/>
  <c r="BD249" i="34" s="1"/>
  <c r="BF249" i="34" s="1"/>
  <c r="BH249" i="34" s="1"/>
  <c r="BB249" i="34"/>
  <c r="BA249" i="34"/>
  <c r="BK248" i="34"/>
  <c r="BJ248" i="34"/>
  <c r="BD248" i="34" s="1"/>
  <c r="BF248" i="34" s="1"/>
  <c r="BH248" i="34" s="1"/>
  <c r="BA248" i="34"/>
  <c r="BB248" i="34" s="1"/>
  <c r="BK247" i="34"/>
  <c r="BJ247" i="34"/>
  <c r="BD247" i="34" s="1"/>
  <c r="BF247" i="34" s="1"/>
  <c r="BH247" i="34" s="1"/>
  <c r="BB247" i="34"/>
  <c r="BA247" i="34"/>
  <c r="BK246" i="34"/>
  <c r="BJ246" i="34"/>
  <c r="BD246" i="34"/>
  <c r="BF246" i="34" s="1"/>
  <c r="BH246" i="34" s="1"/>
  <c r="BA246" i="34"/>
  <c r="BB246" i="34" s="1"/>
  <c r="BK245" i="34"/>
  <c r="BJ245" i="34"/>
  <c r="BD245" i="34" s="1"/>
  <c r="BF245" i="34" s="1"/>
  <c r="BH245" i="34" s="1"/>
  <c r="BB245" i="34"/>
  <c r="BA245" i="34"/>
  <c r="BK244" i="34"/>
  <c r="BJ244" i="34"/>
  <c r="BD244" i="34"/>
  <c r="BF244" i="34" s="1"/>
  <c r="BH244" i="34" s="1"/>
  <c r="BA244" i="34"/>
  <c r="BB244" i="34" s="1"/>
  <c r="BK243" i="34"/>
  <c r="BJ243" i="34"/>
  <c r="BD243" i="34"/>
  <c r="BF243" i="34" s="1"/>
  <c r="BH243" i="34" s="1"/>
  <c r="BA243" i="34"/>
  <c r="BB243" i="34" s="1"/>
  <c r="BK242" i="34"/>
  <c r="BJ242" i="34"/>
  <c r="BD242" i="34"/>
  <c r="BF242" i="34" s="1"/>
  <c r="BH242" i="34" s="1"/>
  <c r="BA242" i="34"/>
  <c r="BB242" i="34" s="1"/>
  <c r="BK241" i="34"/>
  <c r="BJ241" i="34"/>
  <c r="BD241" i="34" s="1"/>
  <c r="BF241" i="34" s="1"/>
  <c r="BH241" i="34" s="1"/>
  <c r="BB241" i="34"/>
  <c r="BA241" i="34"/>
  <c r="BK240" i="34"/>
  <c r="BJ240" i="34"/>
  <c r="BD240" i="34" s="1"/>
  <c r="BF240" i="34" s="1"/>
  <c r="BH240" i="34" s="1"/>
  <c r="BA240" i="34"/>
  <c r="BB240" i="34" s="1"/>
  <c r="BK239" i="34"/>
  <c r="BJ239" i="34"/>
  <c r="BD239" i="34" s="1"/>
  <c r="BF239" i="34" s="1"/>
  <c r="BH239" i="34" s="1"/>
  <c r="BB239" i="34"/>
  <c r="BA239" i="34"/>
  <c r="BK238" i="34"/>
  <c r="BJ238" i="34"/>
  <c r="BD238" i="34"/>
  <c r="BF238" i="34" s="1"/>
  <c r="BH238" i="34" s="1"/>
  <c r="BA238" i="34"/>
  <c r="BB238" i="34" s="1"/>
  <c r="BK237" i="34"/>
  <c r="BJ237" i="34"/>
  <c r="BD237" i="34" s="1"/>
  <c r="BF237" i="34" s="1"/>
  <c r="BH237" i="34" s="1"/>
  <c r="BB237" i="34"/>
  <c r="BA237" i="34"/>
  <c r="BK236" i="34"/>
  <c r="BJ236" i="34"/>
  <c r="BD236" i="34"/>
  <c r="BF236" i="34" s="1"/>
  <c r="BH236" i="34" s="1"/>
  <c r="BA236" i="34"/>
  <c r="BB236" i="34" s="1"/>
  <c r="BK235" i="34"/>
  <c r="BJ235" i="34"/>
  <c r="BD235" i="34"/>
  <c r="BF235" i="34" s="1"/>
  <c r="BH235" i="34" s="1"/>
  <c r="BA235" i="34"/>
  <c r="BB235" i="34" s="1"/>
  <c r="BK234" i="34"/>
  <c r="BJ234" i="34"/>
  <c r="BD234" i="34"/>
  <c r="BF234" i="34" s="1"/>
  <c r="BH234" i="34" s="1"/>
  <c r="BB234" i="34"/>
  <c r="BA234" i="34"/>
  <c r="BK233" i="34"/>
  <c r="BJ233" i="34"/>
  <c r="BD233" i="34" s="1"/>
  <c r="BF233" i="34" s="1"/>
  <c r="BH233" i="34" s="1"/>
  <c r="BA233" i="34"/>
  <c r="BB233" i="34" s="1"/>
  <c r="BK232" i="34"/>
  <c r="BJ232" i="34"/>
  <c r="BD232" i="34" s="1"/>
  <c r="BF232" i="34" s="1"/>
  <c r="BH232" i="34"/>
  <c r="BA232" i="34"/>
  <c r="BB232" i="34" s="1"/>
  <c r="BK231" i="34"/>
  <c r="BJ231" i="34"/>
  <c r="BD231" i="34" s="1"/>
  <c r="BF231" i="34"/>
  <c r="BH231" i="34" s="1"/>
  <c r="BB231" i="34"/>
  <c r="BA231" i="34"/>
  <c r="BK230" i="34"/>
  <c r="BJ230" i="34"/>
  <c r="BD230" i="34"/>
  <c r="BF230" i="34" s="1"/>
  <c r="BH230" i="34" s="1"/>
  <c r="BA230" i="34"/>
  <c r="BB230" i="34" s="1"/>
  <c r="BK229" i="34"/>
  <c r="BJ229" i="34"/>
  <c r="BD229" i="34" s="1"/>
  <c r="BF229" i="34" s="1"/>
  <c r="BH229" i="34" s="1"/>
  <c r="BB229" i="34"/>
  <c r="BA229" i="34"/>
  <c r="BK228" i="34"/>
  <c r="BJ228" i="34"/>
  <c r="BD228" i="34"/>
  <c r="BF228" i="34" s="1"/>
  <c r="BH228" i="34" s="1"/>
  <c r="BA228" i="34"/>
  <c r="BB228" i="34" s="1"/>
  <c r="BK227" i="34"/>
  <c r="BJ227" i="34"/>
  <c r="BF227" i="34"/>
  <c r="BH227" i="34" s="1"/>
  <c r="BD227" i="34"/>
  <c r="BA227" i="34"/>
  <c r="BB227" i="34" s="1"/>
  <c r="BK226" i="34"/>
  <c r="BJ226" i="34"/>
  <c r="BD226" i="34"/>
  <c r="BF226" i="34" s="1"/>
  <c r="BH226" i="34" s="1"/>
  <c r="BA226" i="34"/>
  <c r="BB226" i="34" s="1"/>
  <c r="BK225" i="34"/>
  <c r="BJ225" i="34"/>
  <c r="BD225" i="34" s="1"/>
  <c r="BF225" i="34" s="1"/>
  <c r="BH225" i="34" s="1"/>
  <c r="BA225" i="34"/>
  <c r="BB225" i="34" s="1"/>
  <c r="BK224" i="34"/>
  <c r="BJ224" i="34"/>
  <c r="BD224" i="34" s="1"/>
  <c r="BF224" i="34" s="1"/>
  <c r="BH224" i="34" s="1"/>
  <c r="BA224" i="34"/>
  <c r="BB224" i="34" s="1"/>
  <c r="BK223" i="34"/>
  <c r="BJ223" i="34"/>
  <c r="BD223" i="34" s="1"/>
  <c r="BF223" i="34"/>
  <c r="BH223" i="34" s="1"/>
  <c r="BB223" i="34"/>
  <c r="BA223" i="34"/>
  <c r="BK222" i="34"/>
  <c r="BJ222" i="34"/>
  <c r="BD222" i="34"/>
  <c r="BF222" i="34" s="1"/>
  <c r="BH222" i="34" s="1"/>
  <c r="BA222" i="34"/>
  <c r="BB222" i="34" s="1"/>
  <c r="BK221" i="34"/>
  <c r="BJ221" i="34"/>
  <c r="BD221" i="34" s="1"/>
  <c r="BF221" i="34" s="1"/>
  <c r="BH221" i="34" s="1"/>
  <c r="BB221" i="34"/>
  <c r="BA221" i="34"/>
  <c r="BK220" i="34"/>
  <c r="BJ220" i="34"/>
  <c r="BD220" i="34"/>
  <c r="BF220" i="34" s="1"/>
  <c r="BH220" i="34" s="1"/>
  <c r="BA220" i="34"/>
  <c r="BB220" i="34" s="1"/>
  <c r="BK219" i="34"/>
  <c r="BJ219" i="34"/>
  <c r="BD219" i="34"/>
  <c r="BF219" i="34" s="1"/>
  <c r="BH219" i="34" s="1"/>
  <c r="BA219" i="34"/>
  <c r="BB219" i="34" s="1"/>
  <c r="BK218" i="34"/>
  <c r="BJ218" i="34"/>
  <c r="BD218" i="34"/>
  <c r="BF218" i="34" s="1"/>
  <c r="BH218" i="34" s="1"/>
  <c r="BB218" i="34"/>
  <c r="BA218" i="34"/>
  <c r="BK217" i="34"/>
  <c r="BJ217" i="34"/>
  <c r="BD217" i="34" s="1"/>
  <c r="BF217" i="34" s="1"/>
  <c r="BH217" i="34" s="1"/>
  <c r="BA217" i="34"/>
  <c r="BB217" i="34" s="1"/>
  <c r="BK216" i="34"/>
  <c r="BJ216" i="34"/>
  <c r="BD216" i="34" s="1"/>
  <c r="BF216" i="34" s="1"/>
  <c r="BH216" i="34" s="1"/>
  <c r="BA216" i="34"/>
  <c r="BB216" i="34" s="1"/>
  <c r="BK215" i="34"/>
  <c r="BJ215" i="34"/>
  <c r="BD215" i="34" s="1"/>
  <c r="BF215" i="34"/>
  <c r="BH215" i="34" s="1"/>
  <c r="BB215" i="34"/>
  <c r="BA215" i="34"/>
  <c r="BK214" i="34"/>
  <c r="BJ214" i="34"/>
  <c r="BF214" i="34"/>
  <c r="BH214" i="34" s="1"/>
  <c r="BD214" i="34"/>
  <c r="BA214" i="34"/>
  <c r="BB214" i="34" s="1"/>
  <c r="BK213" i="34"/>
  <c r="BJ213" i="34"/>
  <c r="BD213" i="34" s="1"/>
  <c r="BF213" i="34"/>
  <c r="BH213" i="34" s="1"/>
  <c r="BB213" i="34"/>
  <c r="BA213" i="34"/>
  <c r="BK212" i="34"/>
  <c r="BJ212" i="34"/>
  <c r="BD212" i="34" s="1"/>
  <c r="BA212" i="34"/>
  <c r="BB212" i="34" s="1"/>
  <c r="BK211" i="34"/>
  <c r="BJ211" i="34"/>
  <c r="BD211" i="34" s="1"/>
  <c r="BB211" i="34"/>
  <c r="BA211" i="34"/>
  <c r="BK210" i="34"/>
  <c r="BJ210" i="34"/>
  <c r="BD210" i="34"/>
  <c r="BA210" i="34"/>
  <c r="BB210" i="34" s="1"/>
  <c r="BK209" i="34"/>
  <c r="BJ209" i="34"/>
  <c r="BD209" i="34"/>
  <c r="BB209" i="34"/>
  <c r="BA209" i="34"/>
  <c r="BK208" i="34"/>
  <c r="BJ208" i="34"/>
  <c r="BD208" i="34"/>
  <c r="BA208" i="34"/>
  <c r="BB208" i="34" s="1"/>
  <c r="BK207" i="34"/>
  <c r="BJ207" i="34"/>
  <c r="BD207" i="34"/>
  <c r="BA207" i="34"/>
  <c r="BB207" i="34" s="1"/>
  <c r="BK206" i="34"/>
  <c r="BJ206" i="34"/>
  <c r="BD206" i="34"/>
  <c r="BA206" i="34"/>
  <c r="BB206" i="34" s="1"/>
  <c r="BK205" i="34"/>
  <c r="BJ205" i="34"/>
  <c r="BD205" i="34" s="1"/>
  <c r="BB205" i="34"/>
  <c r="BA205" i="34"/>
  <c r="BK204" i="34"/>
  <c r="BJ204" i="34"/>
  <c r="BD204" i="34"/>
  <c r="BA204" i="34"/>
  <c r="BB204" i="34" s="1"/>
  <c r="BK203" i="34"/>
  <c r="BJ203" i="34"/>
  <c r="BD203" i="34"/>
  <c r="BA203" i="34"/>
  <c r="BB203" i="34" s="1"/>
  <c r="BK202" i="34"/>
  <c r="BJ202" i="34"/>
  <c r="BD202" i="34" s="1"/>
  <c r="BB202" i="34"/>
  <c r="BA202" i="34"/>
  <c r="BK201" i="34"/>
  <c r="BJ201" i="34"/>
  <c r="BD201" i="34"/>
  <c r="BA201" i="34"/>
  <c r="BB201" i="34" s="1"/>
  <c r="BK200" i="34"/>
  <c r="BJ200" i="34"/>
  <c r="BD200" i="34" s="1"/>
  <c r="BB200" i="34"/>
  <c r="BA200" i="34"/>
  <c r="AU200" i="34"/>
  <c r="AV200" i="34" s="1"/>
  <c r="U20" i="34" s="1"/>
  <c r="BK199" i="34"/>
  <c r="BJ199" i="34"/>
  <c r="BD199" i="34" s="1"/>
  <c r="BA199" i="34"/>
  <c r="BB199" i="34" s="1"/>
  <c r="BK198" i="34"/>
  <c r="BJ198" i="34"/>
  <c r="BD198" i="34" s="1"/>
  <c r="BB198" i="34"/>
  <c r="BA198" i="34"/>
  <c r="BK197" i="34"/>
  <c r="BJ197" i="34"/>
  <c r="BD197" i="34" s="1"/>
  <c r="BA197" i="34"/>
  <c r="BB197" i="34" s="1"/>
  <c r="BK196" i="34"/>
  <c r="BJ196" i="34"/>
  <c r="BD196" i="34" s="1"/>
  <c r="BB196" i="34"/>
  <c r="BA196" i="34"/>
  <c r="BK195" i="34"/>
  <c r="BJ195" i="34"/>
  <c r="BD195" i="34"/>
  <c r="BA195" i="34"/>
  <c r="BB195" i="34" s="1"/>
  <c r="BK194" i="34"/>
  <c r="BJ194" i="34"/>
  <c r="BD194" i="34" s="1"/>
  <c r="BB194" i="34"/>
  <c r="BA194" i="34"/>
  <c r="AO194" i="34"/>
  <c r="AO196" i="34" s="1"/>
  <c r="BK193" i="34"/>
  <c r="BJ193" i="34"/>
  <c r="BD193" i="34" s="1"/>
  <c r="BA193" i="34"/>
  <c r="BB193" i="34" s="1"/>
  <c r="BK192" i="34"/>
  <c r="BJ192" i="34"/>
  <c r="BD192" i="34" s="1"/>
  <c r="BB192" i="34"/>
  <c r="BA192" i="34"/>
  <c r="AU192" i="34"/>
  <c r="AO192" i="34"/>
  <c r="AI192" i="34"/>
  <c r="AC192" i="34"/>
  <c r="V192" i="34"/>
  <c r="BK191" i="34"/>
  <c r="BJ191" i="34"/>
  <c r="BD191" i="34" s="1"/>
  <c r="BB191" i="34"/>
  <c r="BA191" i="34"/>
  <c r="BK190" i="34"/>
  <c r="BJ190" i="34"/>
  <c r="BD190" i="34" s="1"/>
  <c r="BB190" i="34"/>
  <c r="BA190" i="34"/>
  <c r="BK189" i="34"/>
  <c r="BJ189" i="34"/>
  <c r="BD189" i="34" s="1"/>
  <c r="BA189" i="34"/>
  <c r="BB189" i="34" s="1"/>
  <c r="BK188" i="34"/>
  <c r="BJ188" i="34"/>
  <c r="BD188" i="34" s="1"/>
  <c r="BB188" i="34"/>
  <c r="BA188" i="34"/>
  <c r="BK187" i="34"/>
  <c r="BJ187" i="34"/>
  <c r="BD187" i="34" s="1"/>
  <c r="BA187" i="34"/>
  <c r="BB187" i="34" s="1"/>
  <c r="BK186" i="34"/>
  <c r="BJ186" i="34"/>
  <c r="BD186" i="34" s="1"/>
  <c r="BB186" i="34"/>
  <c r="BA186" i="34"/>
  <c r="BK185" i="34"/>
  <c r="BJ185" i="34"/>
  <c r="BD185" i="34" s="1"/>
  <c r="BB185" i="34"/>
  <c r="BA185" i="34"/>
  <c r="BK184" i="34"/>
  <c r="BJ184" i="34"/>
  <c r="BD184" i="34" s="1"/>
  <c r="BA184" i="34"/>
  <c r="BB184" i="34" s="1"/>
  <c r="BK183" i="34"/>
  <c r="BJ183" i="34"/>
  <c r="BD183" i="34" s="1"/>
  <c r="BA183" i="34"/>
  <c r="BB183" i="34" s="1"/>
  <c r="BK182" i="34"/>
  <c r="BJ182" i="34"/>
  <c r="BD182" i="34" s="1"/>
  <c r="BA182" i="34"/>
  <c r="BB182" i="34" s="1"/>
  <c r="BK181" i="34"/>
  <c r="BJ181" i="34"/>
  <c r="BD181" i="34" s="1"/>
  <c r="BB181" i="34"/>
  <c r="BA181" i="34"/>
  <c r="Q181" i="34"/>
  <c r="BK180" i="34"/>
  <c r="BJ180" i="34"/>
  <c r="BD180" i="34"/>
  <c r="BA180" i="34"/>
  <c r="BB180" i="34" s="1"/>
  <c r="BK179" i="34"/>
  <c r="BJ179" i="34"/>
  <c r="BD179" i="34"/>
  <c r="BA179" i="34"/>
  <c r="BB179" i="34" s="1"/>
  <c r="BK178" i="34"/>
  <c r="BJ178" i="34"/>
  <c r="BD178" i="34"/>
  <c r="BA178" i="34"/>
  <c r="BB178" i="34" s="1"/>
  <c r="BK177" i="34"/>
  <c r="BJ177" i="34"/>
  <c r="BD177" i="34"/>
  <c r="BA177" i="34"/>
  <c r="BB177" i="34" s="1"/>
  <c r="BK176" i="34"/>
  <c r="BJ176" i="34"/>
  <c r="BD176" i="34"/>
  <c r="BA176" i="34"/>
  <c r="BB176" i="34" s="1"/>
  <c r="BN175" i="34"/>
  <c r="BK175" i="34"/>
  <c r="BJ175" i="34"/>
  <c r="BD175" i="34" s="1"/>
  <c r="BA175" i="34"/>
  <c r="BB175" i="34" s="1"/>
  <c r="BN174" i="34"/>
  <c r="BK174" i="34"/>
  <c r="BJ174" i="34"/>
  <c r="BD174" i="34" s="1"/>
  <c r="BA174" i="34"/>
  <c r="BB174" i="34" s="1"/>
  <c r="BN173" i="34"/>
  <c r="BK173" i="34"/>
  <c r="BJ173" i="34"/>
  <c r="BD173" i="34" s="1"/>
  <c r="BB173" i="34"/>
  <c r="BA173" i="34"/>
  <c r="BN172" i="34"/>
  <c r="BK172" i="34"/>
  <c r="BJ172" i="34"/>
  <c r="BD172" i="34" s="1"/>
  <c r="BA172" i="34"/>
  <c r="BB172" i="34" s="1"/>
  <c r="BN171" i="34"/>
  <c r="BK171" i="34"/>
  <c r="BJ171" i="34"/>
  <c r="BD171" i="34"/>
  <c r="BA171" i="34"/>
  <c r="BB171" i="34" s="1"/>
  <c r="BN170" i="34"/>
  <c r="BK170" i="34"/>
  <c r="BJ170" i="34"/>
  <c r="BD170" i="34" s="1"/>
  <c r="BB170" i="34"/>
  <c r="BA170" i="34"/>
  <c r="BN169" i="34"/>
  <c r="BK169" i="34"/>
  <c r="BJ169" i="34"/>
  <c r="BD169" i="34" s="1"/>
  <c r="BB169" i="34"/>
  <c r="BA169" i="34"/>
  <c r="BN168" i="34"/>
  <c r="BK168" i="34"/>
  <c r="BJ168" i="34"/>
  <c r="BD168" i="34"/>
  <c r="BA168" i="34"/>
  <c r="BB168" i="34" s="1"/>
  <c r="BN167" i="34"/>
  <c r="BK167" i="34"/>
  <c r="BJ167" i="34"/>
  <c r="BD167" i="34"/>
  <c r="BA167" i="34"/>
  <c r="BB167" i="34" s="1"/>
  <c r="BN166" i="34"/>
  <c r="BK166" i="34"/>
  <c r="BJ166" i="34"/>
  <c r="BD166" i="34" s="1"/>
  <c r="BA166" i="34"/>
  <c r="BB166" i="34" s="1"/>
  <c r="BN165" i="34"/>
  <c r="BK165" i="34"/>
  <c r="BJ165" i="34"/>
  <c r="BD165" i="34" s="1"/>
  <c r="BB165" i="34"/>
  <c r="BA165" i="34"/>
  <c r="BN164" i="34"/>
  <c r="BK164" i="34"/>
  <c r="BJ164" i="34"/>
  <c r="BD164" i="34" s="1"/>
  <c r="BB164" i="34"/>
  <c r="BA164" i="34"/>
  <c r="BN163" i="34"/>
  <c r="BK163" i="34"/>
  <c r="BJ163" i="34"/>
  <c r="BD163" i="34"/>
  <c r="BA163" i="34"/>
  <c r="BB163" i="34" s="1"/>
  <c r="BN162" i="34"/>
  <c r="BK162" i="34"/>
  <c r="BJ162" i="34"/>
  <c r="BD162" i="34" s="1"/>
  <c r="BA162" i="34"/>
  <c r="BB162" i="34" s="1"/>
  <c r="AJ162" i="34"/>
  <c r="AJ176" i="34" s="1"/>
  <c r="BN161" i="34"/>
  <c r="BK161" i="34"/>
  <c r="BJ161" i="34"/>
  <c r="BD161" i="34" s="1"/>
  <c r="BA161" i="34"/>
  <c r="BB161" i="34" s="1"/>
  <c r="BN160" i="34"/>
  <c r="BK160" i="34"/>
  <c r="BJ160" i="34"/>
  <c r="BD160" i="34"/>
  <c r="BB160" i="34"/>
  <c r="BA160" i="34"/>
  <c r="BN159" i="34"/>
  <c r="BK159" i="34"/>
  <c r="BJ159" i="34"/>
  <c r="BD159" i="34" s="1"/>
  <c r="BB159" i="34"/>
  <c r="BA159" i="34"/>
  <c r="BN158" i="34"/>
  <c r="BK158" i="34"/>
  <c r="BJ158" i="34"/>
  <c r="BD158" i="34" s="1"/>
  <c r="BB158" i="34"/>
  <c r="BA158" i="34"/>
  <c r="BN157" i="34"/>
  <c r="BK157" i="34"/>
  <c r="BJ157" i="34"/>
  <c r="BD157" i="34" s="1"/>
  <c r="BB157" i="34"/>
  <c r="BA157" i="34"/>
  <c r="AV157" i="34"/>
  <c r="BN156" i="34"/>
  <c r="BM156" i="34"/>
  <c r="BO171" i="34" s="1"/>
  <c r="BK156" i="34"/>
  <c r="BJ156" i="34"/>
  <c r="BD156" i="34"/>
  <c r="BA156" i="34"/>
  <c r="BB156" i="34" s="1"/>
  <c r="H139" i="34"/>
  <c r="H138" i="34"/>
  <c r="H137" i="34"/>
  <c r="H136" i="34"/>
  <c r="H135" i="34"/>
  <c r="H134" i="34"/>
  <c r="H133" i="34"/>
  <c r="H132" i="34"/>
  <c r="H131" i="34"/>
  <c r="H130" i="34"/>
  <c r="H129" i="34"/>
  <c r="H128" i="34"/>
  <c r="H127" i="34"/>
  <c r="H126" i="34"/>
  <c r="H125" i="34"/>
  <c r="H124" i="34"/>
  <c r="H123" i="34"/>
  <c r="H122" i="34"/>
  <c r="H121" i="34"/>
  <c r="H120" i="34"/>
  <c r="H119" i="34"/>
  <c r="H118" i="34"/>
  <c r="H117" i="34"/>
  <c r="H116" i="34"/>
  <c r="H115" i="34"/>
  <c r="H114" i="34"/>
  <c r="H113" i="34"/>
  <c r="H112" i="34"/>
  <c r="H111" i="34"/>
  <c r="H110" i="34"/>
  <c r="H109" i="34"/>
  <c r="H108" i="34"/>
  <c r="H107" i="34"/>
  <c r="H106" i="34"/>
  <c r="H105" i="34"/>
  <c r="H104" i="34"/>
  <c r="H103" i="34"/>
  <c r="H102" i="34"/>
  <c r="H101" i="34"/>
  <c r="H100" i="34"/>
  <c r="H99" i="34"/>
  <c r="H98" i="34"/>
  <c r="H97" i="34"/>
  <c r="H96" i="34"/>
  <c r="H95" i="34"/>
  <c r="H94" i="34"/>
  <c r="H93" i="34"/>
  <c r="H92" i="34"/>
  <c r="H91" i="34"/>
  <c r="H90" i="34"/>
  <c r="H89" i="34"/>
  <c r="H88" i="34"/>
  <c r="H87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H72" i="34"/>
  <c r="H71" i="34"/>
  <c r="H70" i="34"/>
  <c r="H69" i="34"/>
  <c r="H68" i="34"/>
  <c r="H67" i="34"/>
  <c r="H66" i="34"/>
  <c r="H65" i="34"/>
  <c r="H64" i="34"/>
  <c r="H63" i="34"/>
  <c r="H62" i="34"/>
  <c r="H61" i="34"/>
  <c r="H60" i="34"/>
  <c r="H59" i="34"/>
  <c r="H58" i="34"/>
  <c r="H57" i="34"/>
  <c r="H56" i="34"/>
  <c r="H55" i="34"/>
  <c r="H54" i="34"/>
  <c r="H53" i="34"/>
  <c r="H52" i="34"/>
  <c r="H51" i="34"/>
  <c r="H50" i="34"/>
  <c r="H49" i="34"/>
  <c r="H48" i="34"/>
  <c r="H47" i="34"/>
  <c r="H46" i="34"/>
  <c r="N45" i="34"/>
  <c r="H45" i="34"/>
  <c r="U44" i="34"/>
  <c r="H44" i="34"/>
  <c r="H43" i="34"/>
  <c r="H42" i="34"/>
  <c r="U41" i="34"/>
  <c r="H41" i="34"/>
  <c r="H40" i="34"/>
  <c r="H39" i="34"/>
  <c r="H38" i="34"/>
  <c r="H37" i="34"/>
  <c r="H36" i="34"/>
  <c r="H35" i="34"/>
  <c r="U34" i="34"/>
  <c r="H34" i="34"/>
  <c r="H33" i="34"/>
  <c r="H32" i="34"/>
  <c r="H31" i="34"/>
  <c r="H30" i="34"/>
  <c r="H29" i="34"/>
  <c r="H28" i="34"/>
  <c r="U27" i="34"/>
  <c r="H27" i="34"/>
  <c r="H26" i="34"/>
  <c r="H25" i="34"/>
  <c r="V24" i="34"/>
  <c r="H24" i="34"/>
  <c r="H23" i="34"/>
  <c r="H22" i="34"/>
  <c r="H21" i="34"/>
  <c r="H20" i="34"/>
  <c r="V18" i="34"/>
  <c r="U18" i="34"/>
  <c r="I12" i="34"/>
  <c r="BA401" i="33"/>
  <c r="BB401" i="33" s="1"/>
  <c r="BA400" i="33"/>
  <c r="BB400" i="33" s="1"/>
  <c r="BB399" i="33"/>
  <c r="BA399" i="33"/>
  <c r="BA398" i="33"/>
  <c r="BB398" i="33" s="1"/>
  <c r="BA397" i="33"/>
  <c r="BB397" i="33" s="1"/>
  <c r="BB396" i="33"/>
  <c r="BA396" i="33"/>
  <c r="BA395" i="33"/>
  <c r="BB395" i="33" s="1"/>
  <c r="BA394" i="33"/>
  <c r="BB394" i="33" s="1"/>
  <c r="BA393" i="33"/>
  <c r="BB393" i="33" s="1"/>
  <c r="BB392" i="33"/>
  <c r="BA392" i="33"/>
  <c r="BA391" i="33"/>
  <c r="BB391" i="33" s="1"/>
  <c r="BB390" i="33"/>
  <c r="BA390" i="33"/>
  <c r="BA389" i="33"/>
  <c r="BB389" i="33" s="1"/>
  <c r="BA388" i="33"/>
  <c r="BB388" i="33" s="1"/>
  <c r="BB387" i="33"/>
  <c r="BA387" i="33"/>
  <c r="BA386" i="33"/>
  <c r="BB386" i="33" s="1"/>
  <c r="BA385" i="33"/>
  <c r="BB385" i="33" s="1"/>
  <c r="BA384" i="33"/>
  <c r="BB384" i="33" s="1"/>
  <c r="BB383" i="33"/>
  <c r="BA383" i="33"/>
  <c r="BA382" i="33"/>
  <c r="BB382" i="33" s="1"/>
  <c r="BA381" i="33"/>
  <c r="BB381" i="33" s="1"/>
  <c r="BA380" i="33"/>
  <c r="BB380" i="33" s="1"/>
  <c r="BB379" i="33"/>
  <c r="BA379" i="33"/>
  <c r="BB378" i="33"/>
  <c r="BA378" i="33"/>
  <c r="BA377" i="33"/>
  <c r="BB377" i="33" s="1"/>
  <c r="BB376" i="33"/>
  <c r="BA376" i="33"/>
  <c r="BA375" i="33"/>
  <c r="BB375" i="33" s="1"/>
  <c r="BB374" i="33"/>
  <c r="BA374" i="33"/>
  <c r="BA373" i="33"/>
  <c r="BB373" i="33" s="1"/>
  <c r="BA372" i="33"/>
  <c r="BB372" i="33" s="1"/>
  <c r="BA371" i="33"/>
  <c r="BB371" i="33" s="1"/>
  <c r="BA370" i="33"/>
  <c r="BB370" i="33" s="1"/>
  <c r="BA369" i="33"/>
  <c r="BB369" i="33" s="1"/>
  <c r="BA368" i="33"/>
  <c r="BB368" i="33" s="1"/>
  <c r="BB367" i="33"/>
  <c r="BA367" i="33"/>
  <c r="BA366" i="33"/>
  <c r="BB366" i="33" s="1"/>
  <c r="BA365" i="33"/>
  <c r="BB365" i="33" s="1"/>
  <c r="BB364" i="33"/>
  <c r="BA364" i="33"/>
  <c r="BA363" i="33"/>
  <c r="BB363" i="33" s="1"/>
  <c r="BA362" i="33"/>
  <c r="BB362" i="33" s="1"/>
  <c r="BA361" i="33"/>
  <c r="BB361" i="33" s="1"/>
  <c r="BB360" i="33"/>
  <c r="BA360" i="33"/>
  <c r="BA359" i="33"/>
  <c r="BB359" i="33" s="1"/>
  <c r="BB358" i="33"/>
  <c r="BA358" i="33"/>
  <c r="BA357" i="33"/>
  <c r="BB357" i="33" s="1"/>
  <c r="BA356" i="33"/>
  <c r="BB356" i="33" s="1"/>
  <c r="BB355" i="33"/>
  <c r="BA355" i="33"/>
  <c r="BA354" i="33"/>
  <c r="BB354" i="33" s="1"/>
  <c r="BA353" i="33"/>
  <c r="BB353" i="33" s="1"/>
  <c r="BB352" i="33"/>
  <c r="BA352" i="33"/>
  <c r="BB351" i="33"/>
  <c r="BA351" i="33"/>
  <c r="BA350" i="33"/>
  <c r="BB350" i="33" s="1"/>
  <c r="BA349" i="33"/>
  <c r="BB349" i="33" s="1"/>
  <c r="BA348" i="33"/>
  <c r="BB348" i="33" s="1"/>
  <c r="BA347" i="33"/>
  <c r="BB347" i="33" s="1"/>
  <c r="BB346" i="33"/>
  <c r="BA346" i="33"/>
  <c r="BA345" i="33"/>
  <c r="BB345" i="33" s="1"/>
  <c r="BB344" i="33"/>
  <c r="BA344" i="33"/>
  <c r="BA343" i="33"/>
  <c r="BB343" i="33" s="1"/>
  <c r="BB342" i="33"/>
  <c r="BA342" i="33"/>
  <c r="BA341" i="33"/>
  <c r="BB341" i="33" s="1"/>
  <c r="BA340" i="33"/>
  <c r="BB340" i="33" s="1"/>
  <c r="BA339" i="33"/>
  <c r="BB339" i="33" s="1"/>
  <c r="BA338" i="33"/>
  <c r="BB338" i="33" s="1"/>
  <c r="BA337" i="33"/>
  <c r="BB337" i="33" s="1"/>
  <c r="BA336" i="33"/>
  <c r="BB336" i="33" s="1"/>
  <c r="BB335" i="33"/>
  <c r="BA335" i="33"/>
  <c r="BA334" i="33"/>
  <c r="BB334" i="33" s="1"/>
  <c r="BA333" i="33"/>
  <c r="BB333" i="33" s="1"/>
  <c r="BB332" i="33"/>
  <c r="BA332" i="33"/>
  <c r="BA331" i="33"/>
  <c r="BB331" i="33" s="1"/>
  <c r="BA330" i="33"/>
  <c r="BB330" i="33" s="1"/>
  <c r="BA329" i="33"/>
  <c r="BB329" i="33" s="1"/>
  <c r="BB328" i="33"/>
  <c r="BA328" i="33"/>
  <c r="BA327" i="33"/>
  <c r="BB327" i="33" s="1"/>
  <c r="BB326" i="33"/>
  <c r="BA326" i="33"/>
  <c r="BA325" i="33"/>
  <c r="BB325" i="33" s="1"/>
  <c r="BA324" i="33"/>
  <c r="BB324" i="33" s="1"/>
  <c r="BB323" i="33"/>
  <c r="BA323" i="33"/>
  <c r="BA322" i="33"/>
  <c r="BB322" i="33" s="1"/>
  <c r="BA321" i="33"/>
  <c r="BB321" i="33" s="1"/>
  <c r="BA320" i="33"/>
  <c r="BB320" i="33" s="1"/>
  <c r="BB319" i="33"/>
  <c r="BA319" i="33"/>
  <c r="BA318" i="33"/>
  <c r="BB318" i="33" s="1"/>
  <c r="BA317" i="33"/>
  <c r="BB317" i="33" s="1"/>
  <c r="BA316" i="33"/>
  <c r="BB316" i="33" s="1"/>
  <c r="BA315" i="33"/>
  <c r="BB315" i="33" s="1"/>
  <c r="BB314" i="33"/>
  <c r="BA314" i="33"/>
  <c r="BA313" i="33"/>
  <c r="BB313" i="33" s="1"/>
  <c r="BB312" i="33"/>
  <c r="BA312" i="33"/>
  <c r="BA311" i="33"/>
  <c r="BB311" i="33" s="1"/>
  <c r="BB310" i="33"/>
  <c r="BA310" i="33"/>
  <c r="BA309" i="33"/>
  <c r="BB309" i="33" s="1"/>
  <c r="BA308" i="33"/>
  <c r="BB308" i="33" s="1"/>
  <c r="BA307" i="33"/>
  <c r="BB307" i="33" s="1"/>
  <c r="BA306" i="33"/>
  <c r="BB306" i="33" s="1"/>
  <c r="BA305" i="33"/>
  <c r="BB305" i="33" s="1"/>
  <c r="BA304" i="33"/>
  <c r="BB304" i="33" s="1"/>
  <c r="BB303" i="33"/>
  <c r="BA303" i="33"/>
  <c r="BA302" i="33"/>
  <c r="BB302" i="33" s="1"/>
  <c r="BA301" i="33"/>
  <c r="BB301" i="33" s="1"/>
  <c r="BB300" i="33"/>
  <c r="BA300" i="33"/>
  <c r="BA299" i="33"/>
  <c r="BB299" i="33" s="1"/>
  <c r="BA298" i="33"/>
  <c r="BB298" i="33" s="1"/>
  <c r="BA297" i="33"/>
  <c r="BB297" i="33" s="1"/>
  <c r="BB296" i="33"/>
  <c r="BA296" i="33"/>
  <c r="BA295" i="33"/>
  <c r="BB295" i="33" s="1"/>
  <c r="BB294" i="33"/>
  <c r="BA294" i="33"/>
  <c r="BA293" i="33"/>
  <c r="BB293" i="33" s="1"/>
  <c r="BB292" i="33"/>
  <c r="BA292" i="33"/>
  <c r="BB291" i="33"/>
  <c r="BA291" i="33"/>
  <c r="BA290" i="33"/>
  <c r="BB290" i="33" s="1"/>
  <c r="BA289" i="33"/>
  <c r="BB289" i="33" s="1"/>
  <c r="BA288" i="33"/>
  <c r="BB288" i="33" s="1"/>
  <c r="BB287" i="33"/>
  <c r="BA287" i="33"/>
  <c r="BA286" i="33"/>
  <c r="BB286" i="33" s="1"/>
  <c r="BA285" i="33"/>
  <c r="BB285" i="33" s="1"/>
  <c r="BA284" i="33"/>
  <c r="BB284" i="33" s="1"/>
  <c r="BA283" i="33"/>
  <c r="BB283" i="33" s="1"/>
  <c r="BB282" i="33"/>
  <c r="BA282" i="33"/>
  <c r="BK275" i="33"/>
  <c r="BJ275" i="33"/>
  <c r="BD275" i="33"/>
  <c r="BF275" i="33" s="1"/>
  <c r="BH275" i="33" s="1"/>
  <c r="BB275" i="33"/>
  <c r="BA275" i="33"/>
  <c r="BK274" i="33"/>
  <c r="BJ274" i="33"/>
  <c r="BF274" i="33"/>
  <c r="BH274" i="33" s="1"/>
  <c r="BD274" i="33"/>
  <c r="BA274" i="33"/>
  <c r="BB274" i="33" s="1"/>
  <c r="BK273" i="33"/>
  <c r="BJ273" i="33"/>
  <c r="BD273" i="33" s="1"/>
  <c r="BF273" i="33" s="1"/>
  <c r="BH273" i="33" s="1"/>
  <c r="BA273" i="33"/>
  <c r="BB273" i="33" s="1"/>
  <c r="BK272" i="33"/>
  <c r="BJ272" i="33"/>
  <c r="BD272" i="33" s="1"/>
  <c r="BF272" i="33" s="1"/>
  <c r="BH272" i="33" s="1"/>
  <c r="BB272" i="33"/>
  <c r="BA272" i="33"/>
  <c r="BK271" i="33"/>
  <c r="BJ271" i="33"/>
  <c r="BD271" i="33" s="1"/>
  <c r="BF271" i="33" s="1"/>
  <c r="BH271" i="33"/>
  <c r="BA271" i="33"/>
  <c r="BB271" i="33" s="1"/>
  <c r="BK270" i="33"/>
  <c r="BJ270" i="33"/>
  <c r="BD270" i="33" s="1"/>
  <c r="BF270" i="33" s="1"/>
  <c r="BH270" i="33" s="1"/>
  <c r="BA270" i="33"/>
  <c r="BB270" i="33" s="1"/>
  <c r="BK269" i="33"/>
  <c r="BJ269" i="33"/>
  <c r="BD269" i="33" s="1"/>
  <c r="BF269" i="33"/>
  <c r="BH269" i="33" s="1"/>
  <c r="BB269" i="33"/>
  <c r="BA269" i="33"/>
  <c r="BK268" i="33"/>
  <c r="BJ268" i="33"/>
  <c r="BD268" i="33"/>
  <c r="BF268" i="33" s="1"/>
  <c r="BH268" i="33" s="1"/>
  <c r="BB268" i="33"/>
  <c r="BA268" i="33"/>
  <c r="BK267" i="33"/>
  <c r="BJ267" i="33"/>
  <c r="BD267" i="33"/>
  <c r="BF267" i="33" s="1"/>
  <c r="BH267" i="33" s="1"/>
  <c r="BB267" i="33"/>
  <c r="BA267" i="33"/>
  <c r="BK266" i="33"/>
  <c r="BJ266" i="33"/>
  <c r="BF266" i="33"/>
  <c r="BH266" i="33" s="1"/>
  <c r="BD266" i="33"/>
  <c r="BA266" i="33"/>
  <c r="BB266" i="33" s="1"/>
  <c r="BK265" i="33"/>
  <c r="BJ265" i="33"/>
  <c r="BD265" i="33" s="1"/>
  <c r="BF265" i="33" s="1"/>
  <c r="BH265" i="33" s="1"/>
  <c r="BA265" i="33"/>
  <c r="BB265" i="33" s="1"/>
  <c r="BK264" i="33"/>
  <c r="BJ264" i="33"/>
  <c r="BD264" i="33" s="1"/>
  <c r="BF264" i="33" s="1"/>
  <c r="BH264" i="33" s="1"/>
  <c r="BB264" i="33"/>
  <c r="BA264" i="33"/>
  <c r="BK263" i="33"/>
  <c r="BJ263" i="33"/>
  <c r="BD263" i="33" s="1"/>
  <c r="BF263" i="33" s="1"/>
  <c r="BH263" i="33"/>
  <c r="BA263" i="33"/>
  <c r="BB263" i="33" s="1"/>
  <c r="BK262" i="33"/>
  <c r="BJ262" i="33"/>
  <c r="BD262" i="33" s="1"/>
  <c r="BF262" i="33" s="1"/>
  <c r="BH262" i="33" s="1"/>
  <c r="BA262" i="33"/>
  <c r="BB262" i="33" s="1"/>
  <c r="BK261" i="33"/>
  <c r="BJ261" i="33"/>
  <c r="BD261" i="33" s="1"/>
  <c r="BF261" i="33"/>
  <c r="BH261" i="33" s="1"/>
  <c r="BB261" i="33"/>
  <c r="BA261" i="33"/>
  <c r="BK260" i="33"/>
  <c r="BJ260" i="33"/>
  <c r="BD260" i="33"/>
  <c r="BF260" i="33" s="1"/>
  <c r="BH260" i="33" s="1"/>
  <c r="BB260" i="33"/>
  <c r="BA260" i="33"/>
  <c r="BK259" i="33"/>
  <c r="BJ259" i="33"/>
  <c r="BD259" i="33"/>
  <c r="BF259" i="33" s="1"/>
  <c r="BH259" i="33" s="1"/>
  <c r="BB259" i="33"/>
  <c r="BA259" i="33"/>
  <c r="BK258" i="33"/>
  <c r="BJ258" i="33"/>
  <c r="BF258" i="33"/>
  <c r="BH258" i="33" s="1"/>
  <c r="BD258" i="33"/>
  <c r="BA258" i="33"/>
  <c r="BB258" i="33" s="1"/>
  <c r="BK257" i="33"/>
  <c r="BJ257" i="33"/>
  <c r="BD257" i="33" s="1"/>
  <c r="BF257" i="33" s="1"/>
  <c r="BH257" i="33" s="1"/>
  <c r="BA257" i="33"/>
  <c r="BB257" i="33" s="1"/>
  <c r="BK256" i="33"/>
  <c r="BJ256" i="33"/>
  <c r="BD256" i="33" s="1"/>
  <c r="BF256" i="33" s="1"/>
  <c r="BH256" i="33" s="1"/>
  <c r="BB256" i="33"/>
  <c r="BA256" i="33"/>
  <c r="BK255" i="33"/>
  <c r="BJ255" i="33"/>
  <c r="BD255" i="33" s="1"/>
  <c r="BF255" i="33" s="1"/>
  <c r="BH255" i="33" s="1"/>
  <c r="BA255" i="33"/>
  <c r="BB255" i="33" s="1"/>
  <c r="BK254" i="33"/>
  <c r="BJ254" i="33"/>
  <c r="BD254" i="33" s="1"/>
  <c r="BF254" i="33" s="1"/>
  <c r="BH254" i="33" s="1"/>
  <c r="BA254" i="33"/>
  <c r="BB254" i="33" s="1"/>
  <c r="BK253" i="33"/>
  <c r="BJ253" i="33"/>
  <c r="BD253" i="33" s="1"/>
  <c r="BF253" i="33"/>
  <c r="BH253" i="33" s="1"/>
  <c r="BB253" i="33"/>
  <c r="BA253" i="33"/>
  <c r="BK252" i="33"/>
  <c r="BJ252" i="33"/>
  <c r="BD252" i="33"/>
  <c r="BF252" i="33" s="1"/>
  <c r="BH252" i="33" s="1"/>
  <c r="BB252" i="33"/>
  <c r="BA252" i="33"/>
  <c r="BK251" i="33"/>
  <c r="BJ251" i="33"/>
  <c r="BD251" i="33"/>
  <c r="BF251" i="33" s="1"/>
  <c r="BH251" i="33" s="1"/>
  <c r="BB251" i="33"/>
  <c r="BA251" i="33"/>
  <c r="BK250" i="33"/>
  <c r="BJ250" i="33"/>
  <c r="BF250" i="33"/>
  <c r="BH250" i="33" s="1"/>
  <c r="BD250" i="33"/>
  <c r="BA250" i="33"/>
  <c r="BB250" i="33" s="1"/>
  <c r="BK249" i="33"/>
  <c r="BJ249" i="33"/>
  <c r="BD249" i="33" s="1"/>
  <c r="BF249" i="33" s="1"/>
  <c r="BH249" i="33" s="1"/>
  <c r="BA249" i="33"/>
  <c r="BB249" i="33" s="1"/>
  <c r="BK248" i="33"/>
  <c r="BJ248" i="33"/>
  <c r="BD248" i="33" s="1"/>
  <c r="BF248" i="33" s="1"/>
  <c r="BH248" i="33" s="1"/>
  <c r="BB248" i="33"/>
  <c r="BA248" i="33"/>
  <c r="BK247" i="33"/>
  <c r="BJ247" i="33"/>
  <c r="BD247" i="33" s="1"/>
  <c r="BF247" i="33" s="1"/>
  <c r="BH247" i="33" s="1"/>
  <c r="BA247" i="33"/>
  <c r="BB247" i="33" s="1"/>
  <c r="BK246" i="33"/>
  <c r="BJ246" i="33"/>
  <c r="BD246" i="33" s="1"/>
  <c r="BF246" i="33" s="1"/>
  <c r="BH246" i="33" s="1"/>
  <c r="BA246" i="33"/>
  <c r="BB246" i="33" s="1"/>
  <c r="BK245" i="33"/>
  <c r="BJ245" i="33"/>
  <c r="BD245" i="33" s="1"/>
  <c r="BF245" i="33"/>
  <c r="BH245" i="33" s="1"/>
  <c r="BB245" i="33"/>
  <c r="BA245" i="33"/>
  <c r="BK244" i="33"/>
  <c r="BJ244" i="33"/>
  <c r="BD244" i="33"/>
  <c r="BF244" i="33" s="1"/>
  <c r="BH244" i="33" s="1"/>
  <c r="BB244" i="33"/>
  <c r="BA244" i="33"/>
  <c r="BK243" i="33"/>
  <c r="BJ243" i="33"/>
  <c r="BD243" i="33"/>
  <c r="BF243" i="33" s="1"/>
  <c r="BH243" i="33" s="1"/>
  <c r="BB243" i="33"/>
  <c r="BA243" i="33"/>
  <c r="BK242" i="33"/>
  <c r="BJ242" i="33"/>
  <c r="BF242" i="33"/>
  <c r="BH242" i="33" s="1"/>
  <c r="BD242" i="33"/>
  <c r="BA242" i="33"/>
  <c r="BB242" i="33" s="1"/>
  <c r="BK241" i="33"/>
  <c r="BJ241" i="33"/>
  <c r="BD241" i="33" s="1"/>
  <c r="BF241" i="33" s="1"/>
  <c r="BH241" i="33" s="1"/>
  <c r="BA241" i="33"/>
  <c r="BB241" i="33" s="1"/>
  <c r="BK240" i="33"/>
  <c r="BJ240" i="33"/>
  <c r="BD240" i="33" s="1"/>
  <c r="BF240" i="33" s="1"/>
  <c r="BH240" i="33" s="1"/>
  <c r="BB240" i="33"/>
  <c r="BA240" i="33"/>
  <c r="BK239" i="33"/>
  <c r="BJ239" i="33"/>
  <c r="BD239" i="33" s="1"/>
  <c r="BF239" i="33" s="1"/>
  <c r="BH239" i="33" s="1"/>
  <c r="BA239" i="33"/>
  <c r="BB239" i="33" s="1"/>
  <c r="BK238" i="33"/>
  <c r="BJ238" i="33"/>
  <c r="BD238" i="33" s="1"/>
  <c r="BF238" i="33" s="1"/>
  <c r="BH238" i="33" s="1"/>
  <c r="BA238" i="33"/>
  <c r="BB238" i="33" s="1"/>
  <c r="BK237" i="33"/>
  <c r="BJ237" i="33"/>
  <c r="BD237" i="33" s="1"/>
  <c r="BF237" i="33"/>
  <c r="BH237" i="33" s="1"/>
  <c r="BB237" i="33"/>
  <c r="BA237" i="33"/>
  <c r="BK236" i="33"/>
  <c r="BJ236" i="33"/>
  <c r="BD236" i="33"/>
  <c r="BF236" i="33" s="1"/>
  <c r="BH236" i="33" s="1"/>
  <c r="BB236" i="33"/>
  <c r="BA236" i="33"/>
  <c r="BK235" i="33"/>
  <c r="BJ235" i="33"/>
  <c r="BD235" i="33"/>
  <c r="BF235" i="33" s="1"/>
  <c r="BH235" i="33" s="1"/>
  <c r="BB235" i="33"/>
  <c r="BA235" i="33"/>
  <c r="BK234" i="33"/>
  <c r="BJ234" i="33"/>
  <c r="BF234" i="33"/>
  <c r="BH234" i="33" s="1"/>
  <c r="BD234" i="33"/>
  <c r="BA234" i="33"/>
  <c r="BB234" i="33" s="1"/>
  <c r="BK233" i="33"/>
  <c r="BJ233" i="33"/>
  <c r="BD233" i="33" s="1"/>
  <c r="BF233" i="33" s="1"/>
  <c r="BH233" i="33" s="1"/>
  <c r="BA233" i="33"/>
  <c r="BB233" i="33" s="1"/>
  <c r="BK232" i="33"/>
  <c r="BJ232" i="33"/>
  <c r="BD232" i="33" s="1"/>
  <c r="BF232" i="33" s="1"/>
  <c r="BH232" i="33" s="1"/>
  <c r="BB232" i="33"/>
  <c r="BA232" i="33"/>
  <c r="BK231" i="33"/>
  <c r="BJ231" i="33"/>
  <c r="BD231" i="33" s="1"/>
  <c r="BF231" i="33" s="1"/>
  <c r="BH231" i="33"/>
  <c r="BA231" i="33"/>
  <c r="BB231" i="33" s="1"/>
  <c r="BK230" i="33"/>
  <c r="BJ230" i="33"/>
  <c r="BD230" i="33" s="1"/>
  <c r="BF230" i="33" s="1"/>
  <c r="BH230" i="33" s="1"/>
  <c r="BA230" i="33"/>
  <c r="BB230" i="33" s="1"/>
  <c r="BK229" i="33"/>
  <c r="BJ229" i="33"/>
  <c r="BD229" i="33" s="1"/>
  <c r="BF229" i="33"/>
  <c r="BH229" i="33" s="1"/>
  <c r="BB229" i="33"/>
  <c r="BA229" i="33"/>
  <c r="BK228" i="33"/>
  <c r="BJ228" i="33"/>
  <c r="BD228" i="33"/>
  <c r="BF228" i="33" s="1"/>
  <c r="BH228" i="33" s="1"/>
  <c r="BB228" i="33"/>
  <c r="BA228" i="33"/>
  <c r="BK227" i="33"/>
  <c r="BJ227" i="33"/>
  <c r="BD227" i="33"/>
  <c r="BF227" i="33" s="1"/>
  <c r="BH227" i="33" s="1"/>
  <c r="BB227" i="33"/>
  <c r="BA227" i="33"/>
  <c r="BK226" i="33"/>
  <c r="BJ226" i="33"/>
  <c r="BF226" i="33"/>
  <c r="BH226" i="33" s="1"/>
  <c r="BD226" i="33"/>
  <c r="BA226" i="33"/>
  <c r="BB226" i="33" s="1"/>
  <c r="BK225" i="33"/>
  <c r="BJ225" i="33"/>
  <c r="BD225" i="33" s="1"/>
  <c r="BF225" i="33" s="1"/>
  <c r="BH225" i="33" s="1"/>
  <c r="BA225" i="33"/>
  <c r="BB225" i="33" s="1"/>
  <c r="BK224" i="33"/>
  <c r="BJ224" i="33"/>
  <c r="BD224" i="33" s="1"/>
  <c r="BF224" i="33" s="1"/>
  <c r="BH224" i="33" s="1"/>
  <c r="BB224" i="33"/>
  <c r="BA224" i="33"/>
  <c r="BK223" i="33"/>
  <c r="BJ223" i="33"/>
  <c r="BD223" i="33" s="1"/>
  <c r="BF223" i="33" s="1"/>
  <c r="BH223" i="33" s="1"/>
  <c r="BA223" i="33"/>
  <c r="BB223" i="33" s="1"/>
  <c r="BK222" i="33"/>
  <c r="BJ222" i="33"/>
  <c r="BD222" i="33" s="1"/>
  <c r="BF222" i="33" s="1"/>
  <c r="BH222" i="33" s="1"/>
  <c r="BA222" i="33"/>
  <c r="BB222" i="33" s="1"/>
  <c r="BK221" i="33"/>
  <c r="BJ221" i="33"/>
  <c r="BD221" i="33" s="1"/>
  <c r="BF221" i="33"/>
  <c r="BH221" i="33" s="1"/>
  <c r="BB221" i="33"/>
  <c r="BA221" i="33"/>
  <c r="BK220" i="33"/>
  <c r="BJ220" i="33"/>
  <c r="BD220" i="33"/>
  <c r="BF220" i="33" s="1"/>
  <c r="BH220" i="33" s="1"/>
  <c r="BB220" i="33"/>
  <c r="BA220" i="33"/>
  <c r="BK219" i="33"/>
  <c r="BJ219" i="33"/>
  <c r="BD219" i="33"/>
  <c r="BF219" i="33" s="1"/>
  <c r="BH219" i="33" s="1"/>
  <c r="BB219" i="33"/>
  <c r="BA219" i="33"/>
  <c r="BK218" i="33"/>
  <c r="BJ218" i="33"/>
  <c r="BF218" i="33"/>
  <c r="BH218" i="33" s="1"/>
  <c r="BD218" i="33"/>
  <c r="BA218" i="33"/>
  <c r="BB218" i="33" s="1"/>
  <c r="BK217" i="33"/>
  <c r="BJ217" i="33"/>
  <c r="BD217" i="33" s="1"/>
  <c r="BF217" i="33" s="1"/>
  <c r="BH217" i="33" s="1"/>
  <c r="BA217" i="33"/>
  <c r="BB217" i="33" s="1"/>
  <c r="BK216" i="33"/>
  <c r="BJ216" i="33"/>
  <c r="BD216" i="33" s="1"/>
  <c r="BF216" i="33" s="1"/>
  <c r="BH216" i="33" s="1"/>
  <c r="BB216" i="33"/>
  <c r="BA216" i="33"/>
  <c r="BK215" i="33"/>
  <c r="BJ215" i="33"/>
  <c r="BD215" i="33" s="1"/>
  <c r="BF215" i="33" s="1"/>
  <c r="BH215" i="33" s="1"/>
  <c r="BA215" i="33"/>
  <c r="BB215" i="33" s="1"/>
  <c r="BK214" i="33"/>
  <c r="BJ214" i="33"/>
  <c r="BD214" i="33" s="1"/>
  <c r="BF214" i="33" s="1"/>
  <c r="BH214" i="33" s="1"/>
  <c r="BA214" i="33"/>
  <c r="BB214" i="33" s="1"/>
  <c r="BK213" i="33"/>
  <c r="BJ213" i="33"/>
  <c r="BD213" i="33" s="1"/>
  <c r="BF213" i="33"/>
  <c r="BH213" i="33" s="1"/>
  <c r="BB213" i="33"/>
  <c r="BA213" i="33"/>
  <c r="BK212" i="33"/>
  <c r="BJ212" i="33"/>
  <c r="BD212" i="33"/>
  <c r="BF212" i="33" s="1"/>
  <c r="BH212" i="33" s="1"/>
  <c r="BB212" i="33"/>
  <c r="BA212" i="33"/>
  <c r="BK211" i="33"/>
  <c r="BJ211" i="33"/>
  <c r="BD211" i="33"/>
  <c r="BF211" i="33" s="1"/>
  <c r="BH211" i="33" s="1"/>
  <c r="BB211" i="33"/>
  <c r="BA211" i="33"/>
  <c r="BK210" i="33"/>
  <c r="BJ210" i="33"/>
  <c r="BD210" i="33"/>
  <c r="BF210" i="33" s="1"/>
  <c r="BH210" i="33" s="1"/>
  <c r="BA210" i="33"/>
  <c r="BB210" i="33" s="1"/>
  <c r="BK209" i="33"/>
  <c r="BJ209" i="33"/>
  <c r="BF209" i="33"/>
  <c r="BH209" i="33" s="1"/>
  <c r="BD209" i="33"/>
  <c r="BB209" i="33"/>
  <c r="BA209" i="33"/>
  <c r="BK208" i="33"/>
  <c r="BJ208" i="33"/>
  <c r="BD208" i="33"/>
  <c r="BF208" i="33" s="1"/>
  <c r="BH208" i="33" s="1"/>
  <c r="BB208" i="33"/>
  <c r="BA208" i="33"/>
  <c r="BK207" i="33"/>
  <c r="BJ207" i="33"/>
  <c r="BF207" i="33"/>
  <c r="BH207" i="33" s="1"/>
  <c r="BD207" i="33"/>
  <c r="BA207" i="33"/>
  <c r="BB207" i="33" s="1"/>
  <c r="BK206" i="33"/>
  <c r="BJ206" i="33"/>
  <c r="BF206" i="33"/>
  <c r="BH206" i="33" s="1"/>
  <c r="BD206" i="33"/>
  <c r="BA206" i="33"/>
  <c r="BB206" i="33" s="1"/>
  <c r="BK205" i="33"/>
  <c r="BJ205" i="33"/>
  <c r="BD205" i="33"/>
  <c r="BF205" i="33" s="1"/>
  <c r="BH205" i="33" s="1"/>
  <c r="BA205" i="33"/>
  <c r="BB205" i="33" s="1"/>
  <c r="BK204" i="33"/>
  <c r="BJ204" i="33"/>
  <c r="BD204" i="33" s="1"/>
  <c r="BF204" i="33" s="1"/>
  <c r="BH204" i="33" s="1"/>
  <c r="BB204" i="33"/>
  <c r="BA204" i="33"/>
  <c r="BK203" i="33"/>
  <c r="BJ203" i="33"/>
  <c r="BD203" i="33" s="1"/>
  <c r="BF203" i="33" s="1"/>
  <c r="BH203" i="33" s="1"/>
  <c r="BA203" i="33"/>
  <c r="BB203" i="33" s="1"/>
  <c r="BK202" i="33"/>
  <c r="BJ202" i="33"/>
  <c r="BD202" i="33"/>
  <c r="BF202" i="33" s="1"/>
  <c r="BH202" i="33" s="1"/>
  <c r="BB202" i="33"/>
  <c r="BA202" i="33"/>
  <c r="BK201" i="33"/>
  <c r="BJ201" i="33"/>
  <c r="BD201" i="33" s="1"/>
  <c r="BF201" i="33" s="1"/>
  <c r="BH201" i="33" s="1"/>
  <c r="BB201" i="33"/>
  <c r="BA201" i="33"/>
  <c r="BK200" i="33"/>
  <c r="BJ200" i="33"/>
  <c r="BD200" i="33" s="1"/>
  <c r="BF200" i="33"/>
  <c r="BH200" i="33" s="1"/>
  <c r="BA200" i="33"/>
  <c r="BB200" i="33" s="1"/>
  <c r="AU200" i="33"/>
  <c r="AV200" i="33" s="1"/>
  <c r="U20" i="33" s="1"/>
  <c r="BK199" i="33"/>
  <c r="BJ199" i="33"/>
  <c r="BD199" i="33" s="1"/>
  <c r="BF199" i="33" s="1"/>
  <c r="BH199" i="33" s="1"/>
  <c r="BA199" i="33"/>
  <c r="BB199" i="33" s="1"/>
  <c r="BK198" i="33"/>
  <c r="BJ198" i="33"/>
  <c r="BD198" i="33" s="1"/>
  <c r="BF198" i="33"/>
  <c r="BH198" i="33" s="1"/>
  <c r="BA198" i="33"/>
  <c r="BB198" i="33" s="1"/>
  <c r="BK197" i="33"/>
  <c r="BJ197" i="33"/>
  <c r="BD197" i="33" s="1"/>
  <c r="BF197" i="33" s="1"/>
  <c r="BH197" i="33" s="1"/>
  <c r="BA197" i="33"/>
  <c r="BB197" i="33" s="1"/>
  <c r="BK196" i="33"/>
  <c r="BJ196" i="33"/>
  <c r="BD196" i="33" s="1"/>
  <c r="BF196" i="33"/>
  <c r="BH196" i="33" s="1"/>
  <c r="BA196" i="33"/>
  <c r="BB196" i="33" s="1"/>
  <c r="AP196" i="33"/>
  <c r="AO196" i="33"/>
  <c r="BK195" i="33"/>
  <c r="BJ195" i="33"/>
  <c r="BD195" i="33" s="1"/>
  <c r="BF195" i="33" s="1"/>
  <c r="BH195" i="33" s="1"/>
  <c r="BB195" i="33"/>
  <c r="BA195" i="33"/>
  <c r="BK194" i="33"/>
  <c r="BJ194" i="33"/>
  <c r="BD194" i="33" s="1"/>
  <c r="BF194" i="33" s="1"/>
  <c r="BH194" i="33"/>
  <c r="BA194" i="33"/>
  <c r="BB194" i="33" s="1"/>
  <c r="AP194" i="33"/>
  <c r="AO194" i="33"/>
  <c r="BK193" i="33"/>
  <c r="BJ193" i="33"/>
  <c r="BD193" i="33" s="1"/>
  <c r="BF193" i="33" s="1"/>
  <c r="BH193" i="33" s="1"/>
  <c r="BA193" i="33"/>
  <c r="BB193" i="33" s="1"/>
  <c r="BK192" i="33"/>
  <c r="BJ192" i="33"/>
  <c r="BD192" i="33" s="1"/>
  <c r="BF192" i="33"/>
  <c r="BH192" i="33" s="1"/>
  <c r="BA192" i="33"/>
  <c r="BB192" i="33" s="1"/>
  <c r="AU192" i="33"/>
  <c r="AO192" i="33"/>
  <c r="AI192" i="33"/>
  <c r="AC192" i="33"/>
  <c r="V192" i="33"/>
  <c r="BK191" i="33"/>
  <c r="BJ191" i="33"/>
  <c r="BF191" i="33"/>
  <c r="BH191" i="33" s="1"/>
  <c r="BD191" i="33"/>
  <c r="BA191" i="33"/>
  <c r="BB191" i="33" s="1"/>
  <c r="BK190" i="33"/>
  <c r="BJ190" i="33"/>
  <c r="BD190" i="33"/>
  <c r="BF190" i="33" s="1"/>
  <c r="BH190" i="33" s="1"/>
  <c r="BB190" i="33"/>
  <c r="BA190" i="33"/>
  <c r="BK189" i="33"/>
  <c r="BJ189" i="33"/>
  <c r="BD189" i="33"/>
  <c r="BF189" i="33" s="1"/>
  <c r="BH189" i="33" s="1"/>
  <c r="BB189" i="33"/>
  <c r="BA189" i="33"/>
  <c r="BK188" i="33"/>
  <c r="BJ188" i="33"/>
  <c r="BF188" i="33"/>
  <c r="BH188" i="33" s="1"/>
  <c r="BD188" i="33"/>
  <c r="BA188" i="33"/>
  <c r="BB188" i="33" s="1"/>
  <c r="BK187" i="33"/>
  <c r="BJ187" i="33"/>
  <c r="BD187" i="33"/>
  <c r="BF187" i="33" s="1"/>
  <c r="BH187" i="33" s="1"/>
  <c r="BA187" i="33"/>
  <c r="BB187" i="33" s="1"/>
  <c r="BK186" i="33"/>
  <c r="BJ186" i="33"/>
  <c r="BF186" i="33"/>
  <c r="BH186" i="33" s="1"/>
  <c r="BD186" i="33"/>
  <c r="BB186" i="33"/>
  <c r="BA186" i="33"/>
  <c r="BK185" i="33"/>
  <c r="BJ185" i="33"/>
  <c r="BD185" i="33"/>
  <c r="BF185" i="33" s="1"/>
  <c r="BH185" i="33" s="1"/>
  <c r="BA185" i="33"/>
  <c r="BB185" i="33" s="1"/>
  <c r="BK184" i="33"/>
  <c r="BJ184" i="33"/>
  <c r="BD184" i="33" s="1"/>
  <c r="BF184" i="33"/>
  <c r="BH184" i="33" s="1"/>
  <c r="BB184" i="33"/>
  <c r="BA184" i="33"/>
  <c r="BK183" i="33"/>
  <c r="BJ183" i="33"/>
  <c r="BD183" i="33"/>
  <c r="BF183" i="33" s="1"/>
  <c r="BH183" i="33" s="1"/>
  <c r="BA183" i="33"/>
  <c r="BB183" i="33" s="1"/>
  <c r="BK182" i="33"/>
  <c r="BJ182" i="33"/>
  <c r="BD182" i="33"/>
  <c r="BF182" i="33" s="1"/>
  <c r="BH182" i="33" s="1"/>
  <c r="BA182" i="33"/>
  <c r="BB182" i="33" s="1"/>
  <c r="BK181" i="33"/>
  <c r="BJ181" i="33"/>
  <c r="BD181" i="33" s="1"/>
  <c r="BF181" i="33"/>
  <c r="BH181" i="33" s="1"/>
  <c r="BA181" i="33"/>
  <c r="BB181" i="33" s="1"/>
  <c r="Q181" i="33"/>
  <c r="BK180" i="33"/>
  <c r="BJ180" i="33"/>
  <c r="BD180" i="33" s="1"/>
  <c r="BF180" i="33" s="1"/>
  <c r="BH180" i="33" s="1"/>
  <c r="BA180" i="33"/>
  <c r="BB180" i="33" s="1"/>
  <c r="BK179" i="33"/>
  <c r="BJ179" i="33"/>
  <c r="BF179" i="33"/>
  <c r="BH179" i="33" s="1"/>
  <c r="BD179" i="33"/>
  <c r="BA179" i="33"/>
  <c r="BB179" i="33" s="1"/>
  <c r="BK178" i="33"/>
  <c r="BJ178" i="33"/>
  <c r="BD178" i="33"/>
  <c r="BF178" i="33" s="1"/>
  <c r="BH178" i="33" s="1"/>
  <c r="BA178" i="33"/>
  <c r="BB178" i="33" s="1"/>
  <c r="BK177" i="33"/>
  <c r="BJ177" i="33"/>
  <c r="BD177" i="33"/>
  <c r="BF177" i="33" s="1"/>
  <c r="BH177" i="33" s="1"/>
  <c r="BB177" i="33"/>
  <c r="BA177" i="33"/>
  <c r="BK176" i="33"/>
  <c r="BJ176" i="33"/>
  <c r="BD176" i="33"/>
  <c r="BF176" i="33" s="1"/>
  <c r="BH176" i="33" s="1"/>
  <c r="BB176" i="33"/>
  <c r="BA176" i="33"/>
  <c r="BN175" i="33"/>
  <c r="BK175" i="33"/>
  <c r="BJ175" i="33"/>
  <c r="BD175" i="33"/>
  <c r="BF175" i="33" s="1"/>
  <c r="BH175" i="33" s="1"/>
  <c r="BA175" i="33"/>
  <c r="BB175" i="33" s="1"/>
  <c r="BN174" i="33"/>
  <c r="BK174" i="33"/>
  <c r="BJ174" i="33"/>
  <c r="BF174" i="33"/>
  <c r="BH174" i="33" s="1"/>
  <c r="BD174" i="33"/>
  <c r="BA174" i="33"/>
  <c r="BB174" i="33" s="1"/>
  <c r="BN173" i="33"/>
  <c r="BK173" i="33"/>
  <c r="BJ173" i="33"/>
  <c r="BD173" i="33"/>
  <c r="BF173" i="33" s="1"/>
  <c r="BH173" i="33" s="1"/>
  <c r="BB173" i="33"/>
  <c r="BA173" i="33"/>
  <c r="BN172" i="33"/>
  <c r="BK172" i="33"/>
  <c r="BJ172" i="33"/>
  <c r="BD172" i="33"/>
  <c r="BF172" i="33" s="1"/>
  <c r="BH172" i="33" s="1"/>
  <c r="BA172" i="33"/>
  <c r="BB172" i="33" s="1"/>
  <c r="BN171" i="33"/>
  <c r="BK171" i="33"/>
  <c r="BJ171" i="33"/>
  <c r="BD171" i="33" s="1"/>
  <c r="BF171" i="33" s="1"/>
  <c r="BH171" i="33" s="1"/>
  <c r="BA171" i="33"/>
  <c r="BB171" i="33" s="1"/>
  <c r="BN170" i="33"/>
  <c r="BK170" i="33"/>
  <c r="BJ170" i="33"/>
  <c r="BD170" i="33"/>
  <c r="BF170" i="33" s="1"/>
  <c r="BH170" i="33" s="1"/>
  <c r="BB170" i="33"/>
  <c r="BA170" i="33"/>
  <c r="BN169" i="33"/>
  <c r="BK169" i="33"/>
  <c r="BJ169" i="33"/>
  <c r="BF169" i="33"/>
  <c r="BH169" i="33" s="1"/>
  <c r="BD169" i="33"/>
  <c r="BA169" i="33"/>
  <c r="BB169" i="33" s="1"/>
  <c r="BN168" i="33"/>
  <c r="BK168" i="33"/>
  <c r="BJ168" i="33"/>
  <c r="BD168" i="33"/>
  <c r="BF168" i="33" s="1"/>
  <c r="BH168" i="33" s="1"/>
  <c r="BB168" i="33"/>
  <c r="BA168" i="33"/>
  <c r="BN167" i="33"/>
  <c r="BK167" i="33"/>
  <c r="BJ167" i="33"/>
  <c r="BD167" i="33"/>
  <c r="BF167" i="33" s="1"/>
  <c r="BH167" i="33" s="1"/>
  <c r="BA167" i="33"/>
  <c r="BB167" i="33" s="1"/>
  <c r="BN166" i="33"/>
  <c r="BK166" i="33"/>
  <c r="BJ166" i="33"/>
  <c r="BF166" i="33"/>
  <c r="BH166" i="33" s="1"/>
  <c r="BD166" i="33"/>
  <c r="BA166" i="33"/>
  <c r="BB166" i="33" s="1"/>
  <c r="BN165" i="33"/>
  <c r="BK165" i="33"/>
  <c r="BJ165" i="33"/>
  <c r="BD165" i="33" s="1"/>
  <c r="BF165" i="33"/>
  <c r="BH165" i="33" s="1"/>
  <c r="BA165" i="33"/>
  <c r="BB165" i="33" s="1"/>
  <c r="BN164" i="33"/>
  <c r="BK164" i="33"/>
  <c r="BJ164" i="33"/>
  <c r="BD164" i="33" s="1"/>
  <c r="BF164" i="33" s="1"/>
  <c r="BH164" i="33" s="1"/>
  <c r="BB164" i="33"/>
  <c r="BA164" i="33"/>
  <c r="BN163" i="33"/>
  <c r="BK163" i="33"/>
  <c r="BJ163" i="33"/>
  <c r="BD163" i="33"/>
  <c r="BF163" i="33" s="1"/>
  <c r="BH163" i="33" s="1"/>
  <c r="BB163" i="33"/>
  <c r="BA163" i="33"/>
  <c r="BN162" i="33"/>
  <c r="BK162" i="33"/>
  <c r="BJ162" i="33"/>
  <c r="BD162" i="33" s="1"/>
  <c r="BF162" i="33" s="1"/>
  <c r="BH162" i="33" s="1"/>
  <c r="BA162" i="33"/>
  <c r="BB162" i="33" s="1"/>
  <c r="AJ162" i="33"/>
  <c r="AJ176" i="33" s="1"/>
  <c r="BN161" i="33"/>
  <c r="BK161" i="33"/>
  <c r="BJ161" i="33"/>
  <c r="BD161" i="33"/>
  <c r="BF161" i="33" s="1"/>
  <c r="BH161" i="33" s="1"/>
  <c r="BB161" i="33"/>
  <c r="BA161" i="33"/>
  <c r="BN160" i="33"/>
  <c r="BK160" i="33"/>
  <c r="BJ160" i="33"/>
  <c r="BD160" i="33"/>
  <c r="BF160" i="33" s="1"/>
  <c r="BH160" i="33" s="1"/>
  <c r="BB160" i="33"/>
  <c r="BA160" i="33"/>
  <c r="BN159" i="33"/>
  <c r="BK159" i="33"/>
  <c r="BJ159" i="33"/>
  <c r="BD159" i="33"/>
  <c r="BF159" i="33" s="1"/>
  <c r="BH159" i="33" s="1"/>
  <c r="BB159" i="33"/>
  <c r="BA159" i="33"/>
  <c r="BN158" i="33"/>
  <c r="BK158" i="33"/>
  <c r="BJ158" i="33"/>
  <c r="BD158" i="33"/>
  <c r="BA158" i="33"/>
  <c r="BB158" i="33" s="1"/>
  <c r="BN157" i="33"/>
  <c r="BK157" i="33"/>
  <c r="BJ157" i="33"/>
  <c r="BD157" i="33" s="1"/>
  <c r="BB157" i="33"/>
  <c r="BA157" i="33"/>
  <c r="AV157" i="33"/>
  <c r="BN156" i="33"/>
  <c r="BM156" i="33"/>
  <c r="BO157" i="33" s="1"/>
  <c r="BK156" i="33"/>
  <c r="X156" i="33" s="1"/>
  <c r="BJ156" i="33"/>
  <c r="BD156" i="33" s="1"/>
  <c r="BA156" i="33"/>
  <c r="BB156" i="33" s="1"/>
  <c r="H139" i="33"/>
  <c r="H138" i="33"/>
  <c r="H137" i="33"/>
  <c r="H136" i="33"/>
  <c r="H135" i="33"/>
  <c r="H134" i="33"/>
  <c r="H133" i="33"/>
  <c r="H132" i="33"/>
  <c r="H131" i="33"/>
  <c r="H130" i="33"/>
  <c r="H129" i="33"/>
  <c r="H128" i="33"/>
  <c r="H127" i="33"/>
  <c r="H126" i="33"/>
  <c r="H125" i="33"/>
  <c r="H124" i="33"/>
  <c r="H123" i="33"/>
  <c r="H122" i="33"/>
  <c r="H121" i="33"/>
  <c r="H120" i="33"/>
  <c r="H119" i="33"/>
  <c r="H118" i="33"/>
  <c r="H117" i="33"/>
  <c r="H116" i="33"/>
  <c r="H115" i="33"/>
  <c r="H114" i="33"/>
  <c r="H113" i="33"/>
  <c r="H112" i="33"/>
  <c r="H111" i="33"/>
  <c r="H110" i="33"/>
  <c r="H109" i="33"/>
  <c r="H108" i="33"/>
  <c r="H107" i="33"/>
  <c r="H106" i="33"/>
  <c r="H105" i="33"/>
  <c r="H104" i="33"/>
  <c r="H103" i="33"/>
  <c r="H102" i="33"/>
  <c r="H101" i="33"/>
  <c r="H100" i="33"/>
  <c r="H99" i="33"/>
  <c r="H98" i="33"/>
  <c r="H97" i="33"/>
  <c r="H96" i="33"/>
  <c r="H95" i="33"/>
  <c r="H94" i="33"/>
  <c r="H93" i="33"/>
  <c r="H92" i="33"/>
  <c r="H91" i="33"/>
  <c r="H90" i="33"/>
  <c r="H89" i="33"/>
  <c r="H88" i="33"/>
  <c r="H87" i="33"/>
  <c r="H86" i="33"/>
  <c r="H85" i="33"/>
  <c r="H84" i="33"/>
  <c r="H83" i="33"/>
  <c r="H82" i="33"/>
  <c r="H81" i="33"/>
  <c r="H80" i="33"/>
  <c r="H79" i="33"/>
  <c r="H78" i="33"/>
  <c r="H77" i="33"/>
  <c r="H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H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50" i="33"/>
  <c r="H49" i="33"/>
  <c r="H48" i="33"/>
  <c r="H47" i="33"/>
  <c r="H46" i="33"/>
  <c r="N45" i="33"/>
  <c r="H45" i="33"/>
  <c r="U44" i="33"/>
  <c r="H44" i="33"/>
  <c r="H43" i="33"/>
  <c r="H42" i="33"/>
  <c r="U41" i="33"/>
  <c r="H41" i="33"/>
  <c r="H40" i="33"/>
  <c r="H39" i="33"/>
  <c r="H38" i="33"/>
  <c r="H37" i="33"/>
  <c r="H36" i="33"/>
  <c r="H35" i="33"/>
  <c r="U34" i="33"/>
  <c r="H34" i="33"/>
  <c r="H33" i="33"/>
  <c r="H32" i="33"/>
  <c r="H31" i="33"/>
  <c r="H30" i="33"/>
  <c r="H29" i="33"/>
  <c r="H28" i="33"/>
  <c r="U27" i="33"/>
  <c r="H27" i="33"/>
  <c r="H26" i="33"/>
  <c r="H25" i="33"/>
  <c r="V24" i="33"/>
  <c r="H24" i="33"/>
  <c r="H23" i="33"/>
  <c r="H22" i="33"/>
  <c r="H21" i="33"/>
  <c r="H20" i="33"/>
  <c r="V18" i="33"/>
  <c r="U18" i="33"/>
  <c r="I12" i="33"/>
  <c r="G3" i="30"/>
  <c r="F3" i="30"/>
  <c r="BA401" i="32"/>
  <c r="BB401" i="32" s="1"/>
  <c r="BA400" i="32"/>
  <c r="BB400" i="32" s="1"/>
  <c r="BB399" i="32"/>
  <c r="BA399" i="32"/>
  <c r="BA398" i="32"/>
  <c r="BB398" i="32" s="1"/>
  <c r="BA397" i="32"/>
  <c r="BB397" i="32" s="1"/>
  <c r="BA396" i="32"/>
  <c r="BB396" i="32" s="1"/>
  <c r="BA395" i="32"/>
  <c r="BB395" i="32" s="1"/>
  <c r="BB394" i="32"/>
  <c r="BA394" i="32"/>
  <c r="BA393" i="32"/>
  <c r="BB393" i="32" s="1"/>
  <c r="BA392" i="32"/>
  <c r="BB392" i="32" s="1"/>
  <c r="BA391" i="32"/>
  <c r="BB391" i="32" s="1"/>
  <c r="BA390" i="32"/>
  <c r="BB390" i="32" s="1"/>
  <c r="BA389" i="32"/>
  <c r="BB389" i="32" s="1"/>
  <c r="BA388" i="32"/>
  <c r="BB388" i="32" s="1"/>
  <c r="BA387" i="32"/>
  <c r="BB387" i="32" s="1"/>
  <c r="BA386" i="32"/>
  <c r="BB386" i="32" s="1"/>
  <c r="BA385" i="32"/>
  <c r="BB385" i="32" s="1"/>
  <c r="BA384" i="32"/>
  <c r="BB384" i="32" s="1"/>
  <c r="BB383" i="32"/>
  <c r="BA383" i="32"/>
  <c r="BA382" i="32"/>
  <c r="BB382" i="32" s="1"/>
  <c r="BA381" i="32"/>
  <c r="BB381" i="32" s="1"/>
  <c r="BA380" i="32"/>
  <c r="BB380" i="32" s="1"/>
  <c r="BA379" i="32"/>
  <c r="BB379" i="32" s="1"/>
  <c r="BB378" i="32"/>
  <c r="BA378" i="32"/>
  <c r="BA377" i="32"/>
  <c r="BB377" i="32" s="1"/>
  <c r="BA376" i="32"/>
  <c r="BB376" i="32" s="1"/>
  <c r="BB375" i="32"/>
  <c r="BA375" i="32"/>
  <c r="BA374" i="32"/>
  <c r="BB374" i="32" s="1"/>
  <c r="BA373" i="32"/>
  <c r="BB373" i="32" s="1"/>
  <c r="BA372" i="32"/>
  <c r="BB372" i="32" s="1"/>
  <c r="BA371" i="32"/>
  <c r="BB371" i="32" s="1"/>
  <c r="BA370" i="32"/>
  <c r="BB370" i="32" s="1"/>
  <c r="BA369" i="32"/>
  <c r="BB369" i="32" s="1"/>
  <c r="BA368" i="32"/>
  <c r="BB368" i="32" s="1"/>
  <c r="BB367" i="32"/>
  <c r="BA367" i="32"/>
  <c r="BA366" i="32"/>
  <c r="BB366" i="32" s="1"/>
  <c r="BA365" i="32"/>
  <c r="BB365" i="32" s="1"/>
  <c r="BA364" i="32"/>
  <c r="BB364" i="32" s="1"/>
  <c r="BA363" i="32"/>
  <c r="BB363" i="32" s="1"/>
  <c r="BB362" i="32"/>
  <c r="BA362" i="32"/>
  <c r="BA361" i="32"/>
  <c r="BB361" i="32" s="1"/>
  <c r="BA360" i="32"/>
  <c r="BB360" i="32" s="1"/>
  <c r="BA359" i="32"/>
  <c r="BB359" i="32" s="1"/>
  <c r="BA358" i="32"/>
  <c r="BB358" i="32" s="1"/>
  <c r="BA357" i="32"/>
  <c r="BB357" i="32" s="1"/>
  <c r="BA356" i="32"/>
  <c r="BB356" i="32" s="1"/>
  <c r="BA355" i="32"/>
  <c r="BB355" i="32" s="1"/>
  <c r="BA354" i="32"/>
  <c r="BB354" i="32" s="1"/>
  <c r="BA353" i="32"/>
  <c r="BB353" i="32" s="1"/>
  <c r="BA352" i="32"/>
  <c r="BB352" i="32" s="1"/>
  <c r="BB351" i="32"/>
  <c r="BA351" i="32"/>
  <c r="BA350" i="32"/>
  <c r="BB350" i="32" s="1"/>
  <c r="BA349" i="32"/>
  <c r="BB349" i="32" s="1"/>
  <c r="BA348" i="32"/>
  <c r="BB348" i="32" s="1"/>
  <c r="BA347" i="32"/>
  <c r="BB347" i="32" s="1"/>
  <c r="BB346" i="32"/>
  <c r="BA346" i="32"/>
  <c r="BA345" i="32"/>
  <c r="BB345" i="32" s="1"/>
  <c r="BA344" i="32"/>
  <c r="BB344" i="32" s="1"/>
  <c r="BB343" i="32"/>
  <c r="BA343" i="32"/>
  <c r="BA342" i="32"/>
  <c r="BB342" i="32" s="1"/>
  <c r="BA341" i="32"/>
  <c r="BB341" i="32" s="1"/>
  <c r="BA340" i="32"/>
  <c r="BB340" i="32" s="1"/>
  <c r="BA339" i="32"/>
  <c r="BB339" i="32" s="1"/>
  <c r="BA338" i="32"/>
  <c r="BB338" i="32" s="1"/>
  <c r="BA337" i="32"/>
  <c r="BB337" i="32" s="1"/>
  <c r="BA336" i="32"/>
  <c r="BB336" i="32" s="1"/>
  <c r="BB335" i="32"/>
  <c r="BA335" i="32"/>
  <c r="BA334" i="32"/>
  <c r="BB334" i="32" s="1"/>
  <c r="BA333" i="32"/>
  <c r="BB333" i="32" s="1"/>
  <c r="BA332" i="32"/>
  <c r="BB332" i="32" s="1"/>
  <c r="BA331" i="32"/>
  <c r="BB331" i="32" s="1"/>
  <c r="BB330" i="32"/>
  <c r="BA330" i="32"/>
  <c r="BA329" i="32"/>
  <c r="BB329" i="32" s="1"/>
  <c r="BA328" i="32"/>
  <c r="BB328" i="32" s="1"/>
  <c r="BA327" i="32"/>
  <c r="BB327" i="32" s="1"/>
  <c r="BA326" i="32"/>
  <c r="BB326" i="32" s="1"/>
  <c r="BA325" i="32"/>
  <c r="BB325" i="32" s="1"/>
  <c r="BA324" i="32"/>
  <c r="BB324" i="32" s="1"/>
  <c r="BA323" i="32"/>
  <c r="BB323" i="32" s="1"/>
  <c r="BA322" i="32"/>
  <c r="BB322" i="32" s="1"/>
  <c r="BA321" i="32"/>
  <c r="BB321" i="32" s="1"/>
  <c r="BA320" i="32"/>
  <c r="BB320" i="32" s="1"/>
  <c r="BB319" i="32"/>
  <c r="BA319" i="32"/>
  <c r="BA318" i="32"/>
  <c r="BB318" i="32" s="1"/>
  <c r="BA317" i="32"/>
  <c r="BB317" i="32" s="1"/>
  <c r="BA316" i="32"/>
  <c r="BB316" i="32" s="1"/>
  <c r="BA315" i="32"/>
  <c r="BB315" i="32" s="1"/>
  <c r="BB314" i="32"/>
  <c r="BA314" i="32"/>
  <c r="BA313" i="32"/>
  <c r="BB313" i="32" s="1"/>
  <c r="BA312" i="32"/>
  <c r="BB312" i="32" s="1"/>
  <c r="BB311" i="32"/>
  <c r="BA311" i="32"/>
  <c r="BA310" i="32"/>
  <c r="BB310" i="32" s="1"/>
  <c r="BA309" i="32"/>
  <c r="BB309" i="32" s="1"/>
  <c r="BA308" i="32"/>
  <c r="BB308" i="32" s="1"/>
  <c r="BA307" i="32"/>
  <c r="BB307" i="32" s="1"/>
  <c r="BA306" i="32"/>
  <c r="BB306" i="32" s="1"/>
  <c r="BA305" i="32"/>
  <c r="BB305" i="32" s="1"/>
  <c r="BA304" i="32"/>
  <c r="BB304" i="32" s="1"/>
  <c r="BB303" i="32"/>
  <c r="BA303" i="32"/>
  <c r="BA302" i="32"/>
  <c r="BB302" i="32" s="1"/>
  <c r="BA301" i="32"/>
  <c r="BB301" i="32" s="1"/>
  <c r="BA300" i="32"/>
  <c r="BB300" i="32" s="1"/>
  <c r="BA299" i="32"/>
  <c r="BB299" i="32" s="1"/>
  <c r="BB298" i="32"/>
  <c r="BA298" i="32"/>
  <c r="BA297" i="32"/>
  <c r="BB297" i="32" s="1"/>
  <c r="BA296" i="32"/>
  <c r="BB296" i="32" s="1"/>
  <c r="BA295" i="32"/>
  <c r="BB295" i="32" s="1"/>
  <c r="BA294" i="32"/>
  <c r="BB294" i="32" s="1"/>
  <c r="BA293" i="32"/>
  <c r="BB293" i="32" s="1"/>
  <c r="BA292" i="32"/>
  <c r="BB292" i="32" s="1"/>
  <c r="BA291" i="32"/>
  <c r="BB291" i="32" s="1"/>
  <c r="BA290" i="32"/>
  <c r="BB290" i="32" s="1"/>
  <c r="BA289" i="32"/>
  <c r="BB289" i="32" s="1"/>
  <c r="BA288" i="32"/>
  <c r="BB288" i="32" s="1"/>
  <c r="BB287" i="32"/>
  <c r="BA287" i="32"/>
  <c r="BA286" i="32"/>
  <c r="BB286" i="32" s="1"/>
  <c r="BA285" i="32"/>
  <c r="BB285" i="32" s="1"/>
  <c r="BA284" i="32"/>
  <c r="BB284" i="32" s="1"/>
  <c r="BA283" i="32"/>
  <c r="BB283" i="32" s="1"/>
  <c r="BB282" i="32"/>
  <c r="BA282" i="32"/>
  <c r="BK275" i="32"/>
  <c r="BJ275" i="32"/>
  <c r="BF275" i="32"/>
  <c r="BH275" i="32" s="1"/>
  <c r="BD275" i="32"/>
  <c r="BA275" i="32"/>
  <c r="BB275" i="32" s="1"/>
  <c r="BK274" i="32"/>
  <c r="BJ274" i="32"/>
  <c r="BD274" i="32"/>
  <c r="BF274" i="32" s="1"/>
  <c r="BH274" i="32" s="1"/>
  <c r="BA274" i="32"/>
  <c r="BB274" i="32" s="1"/>
  <c r="BK273" i="32"/>
  <c r="BJ273" i="32"/>
  <c r="BD273" i="32" s="1"/>
  <c r="BF273" i="32" s="1"/>
  <c r="BH273" i="32" s="1"/>
  <c r="BA273" i="32"/>
  <c r="BB273" i="32" s="1"/>
  <c r="BK272" i="32"/>
  <c r="BJ272" i="32"/>
  <c r="BD272" i="32" s="1"/>
  <c r="BF272" i="32" s="1"/>
  <c r="BH272" i="32" s="1"/>
  <c r="BA272" i="32"/>
  <c r="BB272" i="32" s="1"/>
  <c r="BK271" i="32"/>
  <c r="BJ271" i="32"/>
  <c r="BD271" i="32" s="1"/>
  <c r="BF271" i="32"/>
  <c r="BH271" i="32" s="1"/>
  <c r="BB271" i="32"/>
  <c r="BA271" i="32"/>
  <c r="BK270" i="32"/>
  <c r="BJ270" i="32"/>
  <c r="BD270" i="32" s="1"/>
  <c r="BF270" i="32" s="1"/>
  <c r="BH270" i="32" s="1"/>
  <c r="BA270" i="32"/>
  <c r="BB270" i="32" s="1"/>
  <c r="BK269" i="32"/>
  <c r="BJ269" i="32"/>
  <c r="BF269" i="32"/>
  <c r="BH269" i="32" s="1"/>
  <c r="BD269" i="32"/>
  <c r="BB269" i="32"/>
  <c r="BA269" i="32"/>
  <c r="BK268" i="32"/>
  <c r="BJ268" i="32"/>
  <c r="BD268" i="32"/>
  <c r="BF268" i="32" s="1"/>
  <c r="BH268" i="32" s="1"/>
  <c r="BB268" i="32"/>
  <c r="BA268" i="32"/>
  <c r="BK267" i="32"/>
  <c r="BJ267" i="32"/>
  <c r="BD267" i="32"/>
  <c r="BF267" i="32" s="1"/>
  <c r="BH267" i="32" s="1"/>
  <c r="BB267" i="32"/>
  <c r="BA267" i="32"/>
  <c r="BK266" i="32"/>
  <c r="BJ266" i="32"/>
  <c r="BD266" i="32"/>
  <c r="BF266" i="32" s="1"/>
  <c r="BH266" i="32" s="1"/>
  <c r="BB266" i="32"/>
  <c r="BA266" i="32"/>
  <c r="BK265" i="32"/>
  <c r="BJ265" i="32"/>
  <c r="BD265" i="32" s="1"/>
  <c r="BF265" i="32" s="1"/>
  <c r="BH265" i="32" s="1"/>
  <c r="BA265" i="32"/>
  <c r="BB265" i="32" s="1"/>
  <c r="BK264" i="32"/>
  <c r="BJ264" i="32"/>
  <c r="BD264" i="32" s="1"/>
  <c r="BF264" i="32" s="1"/>
  <c r="BH264" i="32"/>
  <c r="BA264" i="32"/>
  <c r="BB264" i="32" s="1"/>
  <c r="BK263" i="32"/>
  <c r="BJ263" i="32"/>
  <c r="BD263" i="32" s="1"/>
  <c r="BF263" i="32" s="1"/>
  <c r="BH263" i="32" s="1"/>
  <c r="BB263" i="32"/>
  <c r="BA263" i="32"/>
  <c r="BK262" i="32"/>
  <c r="BJ262" i="32"/>
  <c r="BF262" i="32"/>
  <c r="BH262" i="32" s="1"/>
  <c r="BD262" i="32"/>
  <c r="BA262" i="32"/>
  <c r="BB262" i="32" s="1"/>
  <c r="BK261" i="32"/>
  <c r="BJ261" i="32"/>
  <c r="BD261" i="32"/>
  <c r="BF261" i="32" s="1"/>
  <c r="BH261" i="32" s="1"/>
  <c r="BB261" i="32"/>
  <c r="BA261" i="32"/>
  <c r="BK260" i="32"/>
  <c r="BJ260" i="32"/>
  <c r="BF260" i="32"/>
  <c r="BH260" i="32" s="1"/>
  <c r="BD260" i="32"/>
  <c r="BA260" i="32"/>
  <c r="BB260" i="32" s="1"/>
  <c r="BK259" i="32"/>
  <c r="BJ259" i="32"/>
  <c r="BD259" i="32"/>
  <c r="BF259" i="32" s="1"/>
  <c r="BH259" i="32" s="1"/>
  <c r="BB259" i="32"/>
  <c r="BA259" i="32"/>
  <c r="BK258" i="32"/>
  <c r="BJ258" i="32"/>
  <c r="BD258" i="32"/>
  <c r="BF258" i="32" s="1"/>
  <c r="BH258" i="32" s="1"/>
  <c r="BB258" i="32"/>
  <c r="BA258" i="32"/>
  <c r="BK257" i="32"/>
  <c r="BJ257" i="32"/>
  <c r="BD257" i="32" s="1"/>
  <c r="BF257" i="32" s="1"/>
  <c r="BH257" i="32" s="1"/>
  <c r="BA257" i="32"/>
  <c r="BB257" i="32" s="1"/>
  <c r="BK256" i="32"/>
  <c r="BJ256" i="32"/>
  <c r="BD256" i="32" s="1"/>
  <c r="BF256" i="32" s="1"/>
  <c r="BH256" i="32" s="1"/>
  <c r="BA256" i="32"/>
  <c r="BB256" i="32" s="1"/>
  <c r="BK255" i="32"/>
  <c r="BJ255" i="32"/>
  <c r="BD255" i="32" s="1"/>
  <c r="BF255" i="32"/>
  <c r="BH255" i="32" s="1"/>
  <c r="BB255" i="32"/>
  <c r="BA255" i="32"/>
  <c r="BK254" i="32"/>
  <c r="BJ254" i="32"/>
  <c r="BF254" i="32"/>
  <c r="BH254" i="32" s="1"/>
  <c r="BD254" i="32"/>
  <c r="BA254" i="32"/>
  <c r="BB254" i="32" s="1"/>
  <c r="BK253" i="32"/>
  <c r="BJ253" i="32"/>
  <c r="BD253" i="32" s="1"/>
  <c r="BF253" i="32" s="1"/>
  <c r="BH253" i="32" s="1"/>
  <c r="BB253" i="32"/>
  <c r="BA253" i="32"/>
  <c r="BK252" i="32"/>
  <c r="BJ252" i="32"/>
  <c r="BF252" i="32"/>
  <c r="BH252" i="32" s="1"/>
  <c r="BD252" i="32"/>
  <c r="BA252" i="32"/>
  <c r="BB252" i="32" s="1"/>
  <c r="BK251" i="32"/>
  <c r="BJ251" i="32"/>
  <c r="BD251" i="32"/>
  <c r="BF251" i="32" s="1"/>
  <c r="BH251" i="32" s="1"/>
  <c r="BB251" i="32"/>
  <c r="BA251" i="32"/>
  <c r="BK250" i="32"/>
  <c r="BJ250" i="32"/>
  <c r="BD250" i="32"/>
  <c r="BF250" i="32" s="1"/>
  <c r="BH250" i="32" s="1"/>
  <c r="BA250" i="32"/>
  <c r="BB250" i="32" s="1"/>
  <c r="BK249" i="32"/>
  <c r="BJ249" i="32"/>
  <c r="BD249" i="32" s="1"/>
  <c r="BF249" i="32" s="1"/>
  <c r="BH249" i="32" s="1"/>
  <c r="BA249" i="32"/>
  <c r="BB249" i="32" s="1"/>
  <c r="BK248" i="32"/>
  <c r="BJ248" i="32"/>
  <c r="BD248" i="32" s="1"/>
  <c r="BF248" i="32" s="1"/>
  <c r="BH248" i="32"/>
  <c r="BA248" i="32"/>
  <c r="BB248" i="32" s="1"/>
  <c r="BK247" i="32"/>
  <c r="BJ247" i="32"/>
  <c r="BD247" i="32" s="1"/>
  <c r="BF247" i="32" s="1"/>
  <c r="BH247" i="32" s="1"/>
  <c r="BB247" i="32"/>
  <c r="BA247" i="32"/>
  <c r="BK246" i="32"/>
  <c r="BJ246" i="32"/>
  <c r="BD246" i="32" s="1"/>
  <c r="BF246" i="32" s="1"/>
  <c r="BH246" i="32" s="1"/>
  <c r="BA246" i="32"/>
  <c r="BB246" i="32" s="1"/>
  <c r="BK245" i="32"/>
  <c r="BJ245" i="32"/>
  <c r="BD245" i="32"/>
  <c r="BF245" i="32" s="1"/>
  <c r="BH245" i="32" s="1"/>
  <c r="BB245" i="32"/>
  <c r="BA245" i="32"/>
  <c r="BK244" i="32"/>
  <c r="BJ244" i="32"/>
  <c r="BD244" i="32"/>
  <c r="BF244" i="32" s="1"/>
  <c r="BH244" i="32" s="1"/>
  <c r="BA244" i="32"/>
  <c r="BB244" i="32" s="1"/>
  <c r="BK243" i="32"/>
  <c r="BJ243" i="32"/>
  <c r="BF243" i="32"/>
  <c r="BH243" i="32" s="1"/>
  <c r="BD243" i="32"/>
  <c r="BA243" i="32"/>
  <c r="BB243" i="32" s="1"/>
  <c r="BK242" i="32"/>
  <c r="BJ242" i="32"/>
  <c r="BD242" i="32"/>
  <c r="BF242" i="32" s="1"/>
  <c r="BH242" i="32" s="1"/>
  <c r="BA242" i="32"/>
  <c r="BB242" i="32" s="1"/>
  <c r="BK241" i="32"/>
  <c r="BJ241" i="32"/>
  <c r="BD241" i="32" s="1"/>
  <c r="BF241" i="32" s="1"/>
  <c r="BH241" i="32" s="1"/>
  <c r="BA241" i="32"/>
  <c r="BB241" i="32" s="1"/>
  <c r="BK240" i="32"/>
  <c r="BJ240" i="32"/>
  <c r="BD240" i="32" s="1"/>
  <c r="BF240" i="32" s="1"/>
  <c r="BH240" i="32"/>
  <c r="BA240" i="32"/>
  <c r="BB240" i="32" s="1"/>
  <c r="BK239" i="32"/>
  <c r="BJ239" i="32"/>
  <c r="BD239" i="32" s="1"/>
  <c r="BF239" i="32"/>
  <c r="BH239" i="32" s="1"/>
  <c r="BB239" i="32"/>
  <c r="BA239" i="32"/>
  <c r="BK238" i="32"/>
  <c r="BJ238" i="32"/>
  <c r="BD238" i="32"/>
  <c r="BF238" i="32" s="1"/>
  <c r="BH238" i="32" s="1"/>
  <c r="BA238" i="32"/>
  <c r="BB238" i="32" s="1"/>
  <c r="BK237" i="32"/>
  <c r="BJ237" i="32"/>
  <c r="BF237" i="32"/>
  <c r="BH237" i="32" s="1"/>
  <c r="BD237" i="32"/>
  <c r="BB237" i="32"/>
  <c r="BA237" i="32"/>
  <c r="BK236" i="32"/>
  <c r="BJ236" i="32"/>
  <c r="BD236" i="32"/>
  <c r="BF236" i="32" s="1"/>
  <c r="BH236" i="32" s="1"/>
  <c r="BA236" i="32"/>
  <c r="BB236" i="32" s="1"/>
  <c r="BK235" i="32"/>
  <c r="BJ235" i="32"/>
  <c r="BF235" i="32"/>
  <c r="BH235" i="32" s="1"/>
  <c r="BD235" i="32"/>
  <c r="BA235" i="32"/>
  <c r="BB235" i="32" s="1"/>
  <c r="BK234" i="32"/>
  <c r="BJ234" i="32"/>
  <c r="BD234" i="32"/>
  <c r="BF234" i="32" s="1"/>
  <c r="BH234" i="32" s="1"/>
  <c r="BA234" i="32"/>
  <c r="BB234" i="32" s="1"/>
  <c r="BK233" i="32"/>
  <c r="BJ233" i="32"/>
  <c r="BD233" i="32" s="1"/>
  <c r="BF233" i="32" s="1"/>
  <c r="BH233" i="32" s="1"/>
  <c r="BB233" i="32"/>
  <c r="BA233" i="32"/>
  <c r="BK232" i="32"/>
  <c r="BJ232" i="32"/>
  <c r="BD232" i="32" s="1"/>
  <c r="BF232" i="32" s="1"/>
  <c r="BH232" i="32" s="1"/>
  <c r="BA232" i="32"/>
  <c r="BB232" i="32" s="1"/>
  <c r="BK231" i="32"/>
  <c r="BJ231" i="32"/>
  <c r="BD231" i="32" s="1"/>
  <c r="BF231" i="32"/>
  <c r="BH231" i="32" s="1"/>
  <c r="BB231" i="32"/>
  <c r="BA231" i="32"/>
  <c r="BK230" i="32"/>
  <c r="BJ230" i="32"/>
  <c r="BD230" i="32" s="1"/>
  <c r="BF230" i="32" s="1"/>
  <c r="BH230" i="32" s="1"/>
  <c r="BA230" i="32"/>
  <c r="BB230" i="32" s="1"/>
  <c r="BK229" i="32"/>
  <c r="BJ229" i="32"/>
  <c r="BD229" i="32" s="1"/>
  <c r="BF229" i="32" s="1"/>
  <c r="BH229" i="32" s="1"/>
  <c r="BB229" i="32"/>
  <c r="BA229" i="32"/>
  <c r="BK228" i="32"/>
  <c r="BJ228" i="32"/>
  <c r="BF228" i="32"/>
  <c r="BH228" i="32" s="1"/>
  <c r="BD228" i="32"/>
  <c r="BA228" i="32"/>
  <c r="BB228" i="32" s="1"/>
  <c r="BK227" i="32"/>
  <c r="BJ227" i="32"/>
  <c r="BD227" i="32"/>
  <c r="BF227" i="32" s="1"/>
  <c r="BH227" i="32" s="1"/>
  <c r="BA227" i="32"/>
  <c r="BB227" i="32" s="1"/>
  <c r="BK226" i="32"/>
  <c r="BJ226" i="32"/>
  <c r="BD226" i="32"/>
  <c r="BF226" i="32" s="1"/>
  <c r="BH226" i="32" s="1"/>
  <c r="BA226" i="32"/>
  <c r="BB226" i="32" s="1"/>
  <c r="BK225" i="32"/>
  <c r="BJ225" i="32"/>
  <c r="BD225" i="32" s="1"/>
  <c r="BF225" i="32"/>
  <c r="BH225" i="32" s="1"/>
  <c r="BA225" i="32"/>
  <c r="BB225" i="32" s="1"/>
  <c r="BK224" i="32"/>
  <c r="BJ224" i="32"/>
  <c r="BD224" i="32"/>
  <c r="BF224" i="32" s="1"/>
  <c r="BH224" i="32" s="1"/>
  <c r="BA224" i="32"/>
  <c r="BB224" i="32" s="1"/>
  <c r="BK223" i="32"/>
  <c r="BJ223" i="32"/>
  <c r="BD223" i="32" s="1"/>
  <c r="BF223" i="32"/>
  <c r="BH223" i="32" s="1"/>
  <c r="BB223" i="32"/>
  <c r="BA223" i="32"/>
  <c r="BK222" i="32"/>
  <c r="BJ222" i="32"/>
  <c r="BD222" i="32" s="1"/>
  <c r="BF222" i="32" s="1"/>
  <c r="BH222" i="32" s="1"/>
  <c r="BA222" i="32"/>
  <c r="BB222" i="32" s="1"/>
  <c r="BK221" i="32"/>
  <c r="BJ221" i="32"/>
  <c r="BH221" i="32"/>
  <c r="BF221" i="32"/>
  <c r="BD221" i="32"/>
  <c r="BB221" i="32"/>
  <c r="BA221" i="32"/>
  <c r="BK220" i="32"/>
  <c r="BJ220" i="32"/>
  <c r="BD220" i="32"/>
  <c r="BF220" i="32" s="1"/>
  <c r="BH220" i="32" s="1"/>
  <c r="BB220" i="32"/>
  <c r="BA220" i="32"/>
  <c r="BK219" i="32"/>
  <c r="BJ219" i="32"/>
  <c r="BD219" i="32"/>
  <c r="BF219" i="32" s="1"/>
  <c r="BH219" i="32" s="1"/>
  <c r="BA219" i="32"/>
  <c r="BB219" i="32" s="1"/>
  <c r="BK218" i="32"/>
  <c r="BJ218" i="32"/>
  <c r="BD218" i="32"/>
  <c r="BF218" i="32" s="1"/>
  <c r="BH218" i="32" s="1"/>
  <c r="BA218" i="32"/>
  <c r="BB218" i="32" s="1"/>
  <c r="BK217" i="32"/>
  <c r="BJ217" i="32"/>
  <c r="BD217" i="32" s="1"/>
  <c r="BF217" i="32"/>
  <c r="BH217" i="32" s="1"/>
  <c r="BA217" i="32"/>
  <c r="BB217" i="32" s="1"/>
  <c r="BK216" i="32"/>
  <c r="BJ216" i="32"/>
  <c r="BD216" i="32"/>
  <c r="BF216" i="32" s="1"/>
  <c r="BH216" i="32" s="1"/>
  <c r="BA216" i="32"/>
  <c r="BB216" i="32" s="1"/>
  <c r="BK215" i="32"/>
  <c r="BJ215" i="32"/>
  <c r="BD215" i="32" s="1"/>
  <c r="BF215" i="32"/>
  <c r="BH215" i="32" s="1"/>
  <c r="BB215" i="32"/>
  <c r="BA215" i="32"/>
  <c r="BK214" i="32"/>
  <c r="BJ214" i="32"/>
  <c r="BD214" i="32" s="1"/>
  <c r="BF214" i="32" s="1"/>
  <c r="BH214" i="32" s="1"/>
  <c r="BA214" i="32"/>
  <c r="BB214" i="32" s="1"/>
  <c r="BK213" i="32"/>
  <c r="BJ213" i="32"/>
  <c r="BF213" i="32"/>
  <c r="BH213" i="32" s="1"/>
  <c r="BD213" i="32"/>
  <c r="BB213" i="32"/>
  <c r="BA213" i="32"/>
  <c r="BK212" i="32"/>
  <c r="BJ212" i="32"/>
  <c r="BD212" i="32"/>
  <c r="BB212" i="32"/>
  <c r="BA212" i="32"/>
  <c r="BK211" i="32"/>
  <c r="BJ211" i="32"/>
  <c r="BD211" i="32"/>
  <c r="BA211" i="32"/>
  <c r="BB211" i="32" s="1"/>
  <c r="BK210" i="32"/>
  <c r="BJ210" i="32"/>
  <c r="BD210" i="32" s="1"/>
  <c r="BA210" i="32"/>
  <c r="BB210" i="32" s="1"/>
  <c r="BK209" i="32"/>
  <c r="BJ209" i="32"/>
  <c r="BD209" i="32"/>
  <c r="BA209" i="32"/>
  <c r="BB209" i="32" s="1"/>
  <c r="BK208" i="32"/>
  <c r="BJ208" i="32"/>
  <c r="BD208" i="32" s="1"/>
  <c r="BA208" i="32"/>
  <c r="BB208" i="32" s="1"/>
  <c r="BK207" i="32"/>
  <c r="BJ207" i="32"/>
  <c r="BD207" i="32"/>
  <c r="BA207" i="32"/>
  <c r="BB207" i="32" s="1"/>
  <c r="BK206" i="32"/>
  <c r="BJ206" i="32"/>
  <c r="BD206" i="32" s="1"/>
  <c r="BB206" i="32"/>
  <c r="BA206" i="32"/>
  <c r="BK205" i="32"/>
  <c r="BJ205" i="32"/>
  <c r="BD205" i="32" s="1"/>
  <c r="BA205" i="32"/>
  <c r="BB205" i="32" s="1"/>
  <c r="BK204" i="32"/>
  <c r="BJ204" i="32"/>
  <c r="BD204" i="32" s="1"/>
  <c r="BA204" i="32"/>
  <c r="BB204" i="32" s="1"/>
  <c r="BK203" i="32"/>
  <c r="BJ203" i="32"/>
  <c r="BD203" i="32" s="1"/>
  <c r="BA203" i="32"/>
  <c r="BB203" i="32" s="1"/>
  <c r="BK202" i="32"/>
  <c r="BJ202" i="32"/>
  <c r="BD202" i="32" s="1"/>
  <c r="BA202" i="32"/>
  <c r="BB202" i="32" s="1"/>
  <c r="BK201" i="32"/>
  <c r="BJ201" i="32"/>
  <c r="BD201" i="32" s="1"/>
  <c r="BA201" i="32"/>
  <c r="BB201" i="32" s="1"/>
  <c r="BK200" i="32"/>
  <c r="BJ200" i="32"/>
  <c r="BD200" i="32" s="1"/>
  <c r="BB200" i="32"/>
  <c r="BA200" i="32"/>
  <c r="AU200" i="32"/>
  <c r="AV200" i="32" s="1"/>
  <c r="U20" i="32" s="1"/>
  <c r="BK199" i="32"/>
  <c r="BJ199" i="32"/>
  <c r="BD199" i="32" s="1"/>
  <c r="BA199" i="32"/>
  <c r="BB199" i="32" s="1"/>
  <c r="BK198" i="32"/>
  <c r="BJ198" i="32"/>
  <c r="BD198" i="32" s="1"/>
  <c r="BB198" i="32"/>
  <c r="BA198" i="32"/>
  <c r="BK197" i="32"/>
  <c r="BJ197" i="32"/>
  <c r="BD197" i="32" s="1"/>
  <c r="BA197" i="32"/>
  <c r="BB197" i="32" s="1"/>
  <c r="BK196" i="32"/>
  <c r="BJ196" i="32"/>
  <c r="BD196" i="32" s="1"/>
  <c r="BB196" i="32"/>
  <c r="BA196" i="32"/>
  <c r="AP196" i="32"/>
  <c r="BK195" i="32"/>
  <c r="BJ195" i="32"/>
  <c r="BD195" i="32" s="1"/>
  <c r="BA195" i="32"/>
  <c r="BB195" i="32" s="1"/>
  <c r="BK194" i="32"/>
  <c r="BJ194" i="32"/>
  <c r="BD194" i="32" s="1"/>
  <c r="BB194" i="32"/>
  <c r="BA194" i="32"/>
  <c r="AP194" i="32"/>
  <c r="AO194" i="32"/>
  <c r="AO196" i="32" s="1"/>
  <c r="BK193" i="32"/>
  <c r="BJ193" i="32"/>
  <c r="BD193" i="32" s="1"/>
  <c r="BA193" i="32"/>
  <c r="BB193" i="32" s="1"/>
  <c r="BK192" i="32"/>
  <c r="BJ192" i="32"/>
  <c r="BD192" i="32" s="1"/>
  <c r="BB192" i="32"/>
  <c r="BA192" i="32"/>
  <c r="AU192" i="32"/>
  <c r="AO192" i="32"/>
  <c r="AI192" i="32"/>
  <c r="AC192" i="32"/>
  <c r="V192" i="32"/>
  <c r="BK191" i="32"/>
  <c r="BJ191" i="32"/>
  <c r="BD191" i="32" s="1"/>
  <c r="BA191" i="32"/>
  <c r="BB191" i="32" s="1"/>
  <c r="BK190" i="32"/>
  <c r="BJ190" i="32"/>
  <c r="BD190" i="32" s="1"/>
  <c r="BB190" i="32"/>
  <c r="BA190" i="32"/>
  <c r="BK189" i="32"/>
  <c r="BJ189" i="32"/>
  <c r="BD189" i="32"/>
  <c r="BA189" i="32"/>
  <c r="BB189" i="32" s="1"/>
  <c r="BK188" i="32"/>
  <c r="BJ188" i="32"/>
  <c r="BD188" i="32"/>
  <c r="BB188" i="32"/>
  <c r="BA188" i="32"/>
  <c r="BK187" i="32"/>
  <c r="BJ187" i="32"/>
  <c r="BD187" i="32" s="1"/>
  <c r="BA187" i="32"/>
  <c r="BB187" i="32" s="1"/>
  <c r="BK186" i="32"/>
  <c r="BJ186" i="32"/>
  <c r="BD186" i="32"/>
  <c r="BB186" i="32"/>
  <c r="BA186" i="32"/>
  <c r="BK185" i="32"/>
  <c r="BJ185" i="32"/>
  <c r="BD185" i="32" s="1"/>
  <c r="BB185" i="32"/>
  <c r="BA185" i="32"/>
  <c r="BK184" i="32"/>
  <c r="BJ184" i="32"/>
  <c r="BD184" i="32"/>
  <c r="BB184" i="32"/>
  <c r="BA184" i="32"/>
  <c r="BK183" i="32"/>
  <c r="BJ183" i="32"/>
  <c r="BD183" i="32"/>
  <c r="BB183" i="32"/>
  <c r="BA183" i="32"/>
  <c r="BK182" i="32"/>
  <c r="BJ182" i="32"/>
  <c r="BD182" i="32"/>
  <c r="BB182" i="32"/>
  <c r="BA182" i="32"/>
  <c r="BK181" i="32"/>
  <c r="BJ181" i="32"/>
  <c r="BD181" i="32" s="1"/>
  <c r="BB181" i="32"/>
  <c r="BA181" i="32"/>
  <c r="Q181" i="32"/>
  <c r="BK180" i="32"/>
  <c r="BJ180" i="32"/>
  <c r="BD180" i="32" s="1"/>
  <c r="BA180" i="32"/>
  <c r="BB180" i="32" s="1"/>
  <c r="BK179" i="32"/>
  <c r="BJ179" i="32"/>
  <c r="BD179" i="32"/>
  <c r="BA179" i="32"/>
  <c r="BB179" i="32" s="1"/>
  <c r="BK178" i="32"/>
  <c r="BJ178" i="32"/>
  <c r="BD178" i="32" s="1"/>
  <c r="BB178" i="32"/>
  <c r="BA178" i="32"/>
  <c r="BK177" i="32"/>
  <c r="BJ177" i="32"/>
  <c r="BD177" i="32"/>
  <c r="BA177" i="32"/>
  <c r="BB177" i="32" s="1"/>
  <c r="BK176" i="32"/>
  <c r="BJ176" i="32"/>
  <c r="BD176" i="32" s="1"/>
  <c r="BA176" i="32"/>
  <c r="BB176" i="32" s="1"/>
  <c r="BN175" i="32"/>
  <c r="BK175" i="32"/>
  <c r="BJ175" i="32"/>
  <c r="BD175" i="32"/>
  <c r="BB175" i="32"/>
  <c r="BA175" i="32"/>
  <c r="BN174" i="32"/>
  <c r="BK174" i="32"/>
  <c r="BJ174" i="32"/>
  <c r="BD174" i="32"/>
  <c r="BB174" i="32"/>
  <c r="BA174" i="32"/>
  <c r="BN173" i="32"/>
  <c r="BK173" i="32"/>
  <c r="BJ173" i="32"/>
  <c r="BD173" i="32"/>
  <c r="BA173" i="32"/>
  <c r="BB173" i="32" s="1"/>
  <c r="BN172" i="32"/>
  <c r="BK172" i="32"/>
  <c r="BJ172" i="32"/>
  <c r="BD172" i="32" s="1"/>
  <c r="BA172" i="32"/>
  <c r="BB172" i="32" s="1"/>
  <c r="BN171" i="32"/>
  <c r="BK171" i="32"/>
  <c r="BJ171" i="32"/>
  <c r="BD171" i="32" s="1"/>
  <c r="BA171" i="32"/>
  <c r="BB171" i="32" s="1"/>
  <c r="BN170" i="32"/>
  <c r="BK170" i="32"/>
  <c r="BJ170" i="32"/>
  <c r="BD170" i="32" s="1"/>
  <c r="BA170" i="32"/>
  <c r="BB170" i="32" s="1"/>
  <c r="BN169" i="32"/>
  <c r="BK169" i="32"/>
  <c r="BJ169" i="32"/>
  <c r="BD169" i="32" s="1"/>
  <c r="BB169" i="32"/>
  <c r="BA169" i="32"/>
  <c r="BN168" i="32"/>
  <c r="BK168" i="32"/>
  <c r="BJ168" i="32"/>
  <c r="BD168" i="32"/>
  <c r="BA168" i="32"/>
  <c r="BB168" i="32" s="1"/>
  <c r="BN167" i="32"/>
  <c r="BK167" i="32"/>
  <c r="BJ167" i="32"/>
  <c r="BD167" i="32" s="1"/>
  <c r="BA167" i="32"/>
  <c r="BB167" i="32" s="1"/>
  <c r="BN166" i="32"/>
  <c r="BK166" i="32"/>
  <c r="BJ166" i="32"/>
  <c r="BD166" i="32" s="1"/>
  <c r="BA166" i="32"/>
  <c r="BB166" i="32" s="1"/>
  <c r="BN165" i="32"/>
  <c r="BK165" i="32"/>
  <c r="BJ165" i="32"/>
  <c r="BD165" i="32" s="1"/>
  <c r="BB165" i="32"/>
  <c r="BA165" i="32"/>
  <c r="BN164" i="32"/>
  <c r="BK164" i="32"/>
  <c r="BJ164" i="32"/>
  <c r="BD164" i="32" s="1"/>
  <c r="BA164" i="32"/>
  <c r="BB164" i="32" s="1"/>
  <c r="BN163" i="32"/>
  <c r="BK163" i="32"/>
  <c r="BJ163" i="32"/>
  <c r="BD163" i="32" s="1"/>
  <c r="BA163" i="32"/>
  <c r="BB163" i="32" s="1"/>
  <c r="BN162" i="32"/>
  <c r="BK162" i="32"/>
  <c r="BJ162" i="32"/>
  <c r="BD162" i="32" s="1"/>
  <c r="BA162" i="32"/>
  <c r="BB162" i="32" s="1"/>
  <c r="AJ162" i="32"/>
  <c r="BN161" i="32"/>
  <c r="BK161" i="32"/>
  <c r="BJ161" i="32"/>
  <c r="BD161" i="32" s="1"/>
  <c r="BB161" i="32"/>
  <c r="BA161" i="32"/>
  <c r="BN160" i="32"/>
  <c r="BK160" i="32"/>
  <c r="BJ160" i="32"/>
  <c r="BD160" i="32" s="1"/>
  <c r="BA160" i="32"/>
  <c r="BB160" i="32" s="1"/>
  <c r="BN159" i="32"/>
  <c r="BK159" i="32"/>
  <c r="BJ159" i="32"/>
  <c r="BD159" i="32" s="1"/>
  <c r="BA159" i="32"/>
  <c r="BB159" i="32" s="1"/>
  <c r="BN158" i="32"/>
  <c r="BK158" i="32"/>
  <c r="BJ158" i="32"/>
  <c r="BD158" i="32"/>
  <c r="BB158" i="32"/>
  <c r="BA158" i="32"/>
  <c r="BN157" i="32"/>
  <c r="BK157" i="32"/>
  <c r="BJ157" i="32"/>
  <c r="BD157" i="32"/>
  <c r="BA157" i="32"/>
  <c r="BB157" i="32" s="1"/>
  <c r="AV157" i="32"/>
  <c r="BN156" i="32"/>
  <c r="BM156" i="32"/>
  <c r="BO166" i="32" s="1"/>
  <c r="BK156" i="32"/>
  <c r="BJ156" i="32"/>
  <c r="BD156" i="32" s="1"/>
  <c r="BA156" i="32"/>
  <c r="BB156" i="32" s="1"/>
  <c r="H139" i="32"/>
  <c r="H138" i="32"/>
  <c r="H137" i="32"/>
  <c r="H136" i="32"/>
  <c r="H135" i="32"/>
  <c r="H134" i="32"/>
  <c r="H133" i="32"/>
  <c r="H132" i="32"/>
  <c r="H131" i="32"/>
  <c r="H130" i="32"/>
  <c r="H129" i="32"/>
  <c r="H128" i="32"/>
  <c r="H127" i="32"/>
  <c r="H126" i="32"/>
  <c r="H125" i="32"/>
  <c r="H124" i="32"/>
  <c r="H123" i="32"/>
  <c r="H122" i="32"/>
  <c r="H121" i="32"/>
  <c r="H120" i="32"/>
  <c r="H119" i="32"/>
  <c r="H118" i="32"/>
  <c r="H117" i="32"/>
  <c r="H116" i="32"/>
  <c r="H115" i="32"/>
  <c r="H114" i="32"/>
  <c r="H113" i="32"/>
  <c r="H112" i="32"/>
  <c r="H111" i="32"/>
  <c r="H110" i="32"/>
  <c r="H109" i="32"/>
  <c r="H108" i="32"/>
  <c r="H107" i="32"/>
  <c r="H106" i="32"/>
  <c r="H105" i="32"/>
  <c r="H104" i="32"/>
  <c r="H103" i="32"/>
  <c r="H102" i="32"/>
  <c r="H101" i="32"/>
  <c r="H100" i="32"/>
  <c r="H99" i="32"/>
  <c r="H98" i="32"/>
  <c r="H97" i="32"/>
  <c r="H96" i="32"/>
  <c r="H95" i="32"/>
  <c r="H94" i="32"/>
  <c r="H93" i="32"/>
  <c r="H92" i="32"/>
  <c r="H91" i="32"/>
  <c r="H90" i="32"/>
  <c r="H89" i="32"/>
  <c r="H88" i="32"/>
  <c r="H87" i="32"/>
  <c r="H86" i="32"/>
  <c r="H85" i="32"/>
  <c r="H84" i="32"/>
  <c r="H83" i="32"/>
  <c r="H82" i="32"/>
  <c r="H81" i="32"/>
  <c r="H80" i="32"/>
  <c r="H79" i="32"/>
  <c r="H78" i="32"/>
  <c r="H77" i="32"/>
  <c r="H76" i="32"/>
  <c r="H75" i="32"/>
  <c r="H74" i="32"/>
  <c r="H73" i="32"/>
  <c r="H72" i="32"/>
  <c r="H71" i="32"/>
  <c r="H70" i="32"/>
  <c r="H69" i="32"/>
  <c r="H68" i="32"/>
  <c r="H67" i="32"/>
  <c r="H66" i="32"/>
  <c r="H65" i="32"/>
  <c r="H64" i="32"/>
  <c r="H63" i="32"/>
  <c r="H62" i="32"/>
  <c r="H61" i="32"/>
  <c r="H60" i="32"/>
  <c r="H59" i="32"/>
  <c r="H58" i="32"/>
  <c r="H57" i="32"/>
  <c r="H56" i="32"/>
  <c r="H55" i="32"/>
  <c r="H54" i="32"/>
  <c r="H53" i="32"/>
  <c r="H52" i="32"/>
  <c r="H51" i="32"/>
  <c r="H50" i="32"/>
  <c r="H49" i="32"/>
  <c r="H48" i="32"/>
  <c r="H47" i="32"/>
  <c r="H46" i="32"/>
  <c r="N45" i="32"/>
  <c r="H45" i="32"/>
  <c r="U44" i="32"/>
  <c r="H44" i="32"/>
  <c r="H43" i="32"/>
  <c r="H42" i="32"/>
  <c r="U41" i="32"/>
  <c r="H41" i="32"/>
  <c r="H40" i="32"/>
  <c r="H39" i="32"/>
  <c r="H38" i="32"/>
  <c r="U37" i="32"/>
  <c r="H37" i="32"/>
  <c r="H36" i="32"/>
  <c r="H35" i="32"/>
  <c r="U34" i="32"/>
  <c r="H34" i="32"/>
  <c r="H33" i="32"/>
  <c r="H32" i="32"/>
  <c r="H31" i="32"/>
  <c r="H30" i="32"/>
  <c r="H29" i="32"/>
  <c r="H28" i="32"/>
  <c r="U27" i="32"/>
  <c r="H27" i="32"/>
  <c r="H26" i="32"/>
  <c r="H25" i="32"/>
  <c r="V24" i="32"/>
  <c r="H24" i="32"/>
  <c r="H23" i="32"/>
  <c r="H22" i="32"/>
  <c r="H21" i="32"/>
  <c r="H20" i="32"/>
  <c r="V18" i="32"/>
  <c r="U18" i="32"/>
  <c r="I12" i="32"/>
  <c r="BB401" i="31"/>
  <c r="BA401" i="31"/>
  <c r="BA400" i="31"/>
  <c r="BB400" i="31" s="1"/>
  <c r="BA399" i="31"/>
  <c r="BB399" i="31" s="1"/>
  <c r="BA398" i="31"/>
  <c r="BB398" i="31" s="1"/>
  <c r="BB397" i="31"/>
  <c r="BA397" i="31"/>
  <c r="BA396" i="31"/>
  <c r="BB396" i="31" s="1"/>
  <c r="BA395" i="31"/>
  <c r="BB395" i="31" s="1"/>
  <c r="BB394" i="31"/>
  <c r="BA394" i="31"/>
  <c r="BB393" i="31"/>
  <c r="BA393" i="31"/>
  <c r="BA392" i="31"/>
  <c r="BB392" i="31" s="1"/>
  <c r="BA391" i="31"/>
  <c r="BB391" i="31" s="1"/>
  <c r="BB390" i="31"/>
  <c r="BA390" i="31"/>
  <c r="BB389" i="31"/>
  <c r="BA389" i="31"/>
  <c r="BA388" i="31"/>
  <c r="BB388" i="31" s="1"/>
  <c r="BA387" i="31"/>
  <c r="BB387" i="31" s="1"/>
  <c r="BB386" i="31"/>
  <c r="BA386" i="31"/>
  <c r="BB385" i="31"/>
  <c r="BA385" i="31"/>
  <c r="BA384" i="31"/>
  <c r="BB384" i="31" s="1"/>
  <c r="BA383" i="31"/>
  <c r="BB383" i="31" s="1"/>
  <c r="BA382" i="31"/>
  <c r="BB382" i="31" s="1"/>
  <c r="BB381" i="31"/>
  <c r="BA381" i="31"/>
  <c r="BA380" i="31"/>
  <c r="BB380" i="31" s="1"/>
  <c r="BA379" i="31"/>
  <c r="BB379" i="31" s="1"/>
  <c r="BB378" i="31"/>
  <c r="BA378" i="31"/>
  <c r="BB377" i="31"/>
  <c r="BA377" i="31"/>
  <c r="BA376" i="31"/>
  <c r="BB376" i="31" s="1"/>
  <c r="BA375" i="31"/>
  <c r="BB375" i="31" s="1"/>
  <c r="BB374" i="31"/>
  <c r="BA374" i="31"/>
  <c r="BB373" i="31"/>
  <c r="BA373" i="31"/>
  <c r="BA372" i="31"/>
  <c r="BB372" i="31" s="1"/>
  <c r="BA371" i="31"/>
  <c r="BB371" i="31" s="1"/>
  <c r="BA370" i="31"/>
  <c r="BB370" i="31" s="1"/>
  <c r="BB369" i="31"/>
  <c r="BA369" i="31"/>
  <c r="BA368" i="31"/>
  <c r="BB368" i="31" s="1"/>
  <c r="BA367" i="31"/>
  <c r="BB367" i="31" s="1"/>
  <c r="BA366" i="31"/>
  <c r="BB366" i="31" s="1"/>
  <c r="BB365" i="31"/>
  <c r="BA365" i="31"/>
  <c r="BA364" i="31"/>
  <c r="BB364" i="31" s="1"/>
  <c r="BA363" i="31"/>
  <c r="BB363" i="31" s="1"/>
  <c r="BB362" i="31"/>
  <c r="BA362" i="31"/>
  <c r="BB361" i="31"/>
  <c r="BA361" i="31"/>
  <c r="BA360" i="31"/>
  <c r="BB360" i="31" s="1"/>
  <c r="BA359" i="31"/>
  <c r="BB359" i="31" s="1"/>
  <c r="BB358" i="31"/>
  <c r="BA358" i="31"/>
  <c r="BB357" i="31"/>
  <c r="BA357" i="31"/>
  <c r="BA356" i="31"/>
  <c r="BB356" i="31" s="1"/>
  <c r="BA355" i="31"/>
  <c r="BB355" i="31" s="1"/>
  <c r="BB354" i="31"/>
  <c r="BA354" i="31"/>
  <c r="BB353" i="31"/>
  <c r="BA353" i="31"/>
  <c r="BA352" i="31"/>
  <c r="BB352" i="31" s="1"/>
  <c r="BA351" i="31"/>
  <c r="BB351" i="31" s="1"/>
  <c r="BA350" i="31"/>
  <c r="BB350" i="31" s="1"/>
  <c r="BB349" i="31"/>
  <c r="BA349" i="31"/>
  <c r="BA348" i="31"/>
  <c r="BB348" i="31" s="1"/>
  <c r="BA347" i="31"/>
  <c r="BB347" i="31" s="1"/>
  <c r="BB346" i="31"/>
  <c r="BA346" i="31"/>
  <c r="BB345" i="31"/>
  <c r="BA345" i="31"/>
  <c r="BA344" i="31"/>
  <c r="BB344" i="31" s="1"/>
  <c r="BA343" i="31"/>
  <c r="BB343" i="31" s="1"/>
  <c r="BB342" i="31"/>
  <c r="BA342" i="31"/>
  <c r="BB341" i="31"/>
  <c r="BA341" i="31"/>
  <c r="BA340" i="31"/>
  <c r="BB340" i="31" s="1"/>
  <c r="BA339" i="31"/>
  <c r="BB339" i="31" s="1"/>
  <c r="BA338" i="31"/>
  <c r="BB338" i="31" s="1"/>
  <c r="BB337" i="31"/>
  <c r="BA337" i="31"/>
  <c r="BA336" i="31"/>
  <c r="BB336" i="31" s="1"/>
  <c r="BA335" i="31"/>
  <c r="BB335" i="31" s="1"/>
  <c r="BA334" i="31"/>
  <c r="BB334" i="31" s="1"/>
  <c r="BB333" i="31"/>
  <c r="BA333" i="31"/>
  <c r="BA332" i="31"/>
  <c r="BB332" i="31" s="1"/>
  <c r="BA331" i="31"/>
  <c r="BB331" i="31" s="1"/>
  <c r="BB330" i="31"/>
  <c r="BA330" i="31"/>
  <c r="BB329" i="31"/>
  <c r="BA329" i="31"/>
  <c r="BA328" i="31"/>
  <c r="BB328" i="31" s="1"/>
  <c r="BA327" i="31"/>
  <c r="BB327" i="31" s="1"/>
  <c r="BB326" i="31"/>
  <c r="BA326" i="31"/>
  <c r="BB325" i="31"/>
  <c r="BA325" i="31"/>
  <c r="BA324" i="31"/>
  <c r="BB324" i="31" s="1"/>
  <c r="BA323" i="31"/>
  <c r="BB323" i="31" s="1"/>
  <c r="BA322" i="31"/>
  <c r="BB322" i="31" s="1"/>
  <c r="BB321" i="31"/>
  <c r="BA321" i="31"/>
  <c r="BA320" i="31"/>
  <c r="BB320" i="31" s="1"/>
  <c r="BA319" i="31"/>
  <c r="BB319" i="31" s="1"/>
  <c r="BA318" i="31"/>
  <c r="BB318" i="31" s="1"/>
  <c r="BB317" i="31"/>
  <c r="BA317" i="31"/>
  <c r="BA316" i="31"/>
  <c r="BB316" i="31" s="1"/>
  <c r="BA315" i="31"/>
  <c r="BB315" i="31" s="1"/>
  <c r="BB314" i="31"/>
  <c r="BA314" i="31"/>
  <c r="BB313" i="31"/>
  <c r="BA313" i="31"/>
  <c r="BA312" i="31"/>
  <c r="BB312" i="31" s="1"/>
  <c r="BA311" i="31"/>
  <c r="BB311" i="31" s="1"/>
  <c r="BB310" i="31"/>
  <c r="BA310" i="31"/>
  <c r="BB309" i="31"/>
  <c r="BA309" i="31"/>
  <c r="BA308" i="31"/>
  <c r="BB308" i="31" s="1"/>
  <c r="BA307" i="31"/>
  <c r="BB307" i="31" s="1"/>
  <c r="BB306" i="31"/>
  <c r="BA306" i="31"/>
  <c r="BB305" i="31"/>
  <c r="BA305" i="31"/>
  <c r="BA304" i="31"/>
  <c r="BB304" i="31" s="1"/>
  <c r="BA303" i="31"/>
  <c r="BB303" i="31" s="1"/>
  <c r="BA302" i="31"/>
  <c r="BB302" i="31" s="1"/>
  <c r="BB301" i="31"/>
  <c r="BA301" i="31"/>
  <c r="BA300" i="31"/>
  <c r="BB300" i="31" s="1"/>
  <c r="BA299" i="31"/>
  <c r="BB299" i="31" s="1"/>
  <c r="BB298" i="31"/>
  <c r="BA298" i="31"/>
  <c r="BB297" i="31"/>
  <c r="BA297" i="31"/>
  <c r="BA296" i="31"/>
  <c r="BB296" i="31" s="1"/>
  <c r="BA295" i="31"/>
  <c r="BB295" i="31" s="1"/>
  <c r="BB294" i="31"/>
  <c r="BA294" i="31"/>
  <c r="BB293" i="31"/>
  <c r="BA293" i="31"/>
  <c r="BA292" i="31"/>
  <c r="BB292" i="31" s="1"/>
  <c r="BA291" i="31"/>
  <c r="BB291" i="31" s="1"/>
  <c r="BA290" i="31"/>
  <c r="BB290" i="31" s="1"/>
  <c r="BB289" i="31"/>
  <c r="BA289" i="31"/>
  <c r="BA288" i="31"/>
  <c r="BB288" i="31" s="1"/>
  <c r="BA287" i="31"/>
  <c r="BB287" i="31" s="1"/>
  <c r="BA286" i="31"/>
  <c r="BB286" i="31" s="1"/>
  <c r="BB285" i="31"/>
  <c r="BA285" i="31"/>
  <c r="BA284" i="31"/>
  <c r="BB284" i="31" s="1"/>
  <c r="BA283" i="31"/>
  <c r="BB283" i="31" s="1"/>
  <c r="BB282" i="31"/>
  <c r="BA282" i="31"/>
  <c r="BK275" i="31"/>
  <c r="BJ275" i="31"/>
  <c r="BD275" i="31" s="1"/>
  <c r="BF275" i="31" s="1"/>
  <c r="BH275" i="31" s="1"/>
  <c r="BB275" i="31"/>
  <c r="BA275" i="31"/>
  <c r="BK274" i="31"/>
  <c r="BJ274" i="31"/>
  <c r="BD274" i="31" s="1"/>
  <c r="BF274" i="31" s="1"/>
  <c r="BH274" i="31" s="1"/>
  <c r="BA274" i="31"/>
  <c r="BB274" i="31" s="1"/>
  <c r="BK273" i="31"/>
  <c r="BJ273" i="31"/>
  <c r="BD273" i="31" s="1"/>
  <c r="BF273" i="31" s="1"/>
  <c r="BH273" i="31" s="1"/>
  <c r="BB273" i="31"/>
  <c r="BA273" i="31"/>
  <c r="BK272" i="31"/>
  <c r="BJ272" i="31"/>
  <c r="BD272" i="31" s="1"/>
  <c r="BF272" i="31"/>
  <c r="BH272" i="31" s="1"/>
  <c r="BA272" i="31"/>
  <c r="BB272" i="31" s="1"/>
  <c r="BK271" i="31"/>
  <c r="BJ271" i="31"/>
  <c r="BD271" i="31" s="1"/>
  <c r="BF271" i="31" s="1"/>
  <c r="BH271" i="31" s="1"/>
  <c r="BB271" i="31"/>
  <c r="BA271" i="31"/>
  <c r="BK270" i="31"/>
  <c r="BJ270" i="31"/>
  <c r="BD270" i="31"/>
  <c r="BF270" i="31" s="1"/>
  <c r="BH270" i="31" s="1"/>
  <c r="BB270" i="31"/>
  <c r="BA270" i="31"/>
  <c r="BK269" i="31"/>
  <c r="BJ269" i="31"/>
  <c r="BD269" i="31" s="1"/>
  <c r="BF269" i="31"/>
  <c r="BH269" i="31" s="1"/>
  <c r="BA269" i="31"/>
  <c r="BB269" i="31" s="1"/>
  <c r="BK268" i="31"/>
  <c r="BJ268" i="31"/>
  <c r="BD268" i="31"/>
  <c r="BF268" i="31" s="1"/>
  <c r="BH268" i="31" s="1"/>
  <c r="BB268" i="31"/>
  <c r="BA268" i="31"/>
  <c r="BK267" i="31"/>
  <c r="BJ267" i="31"/>
  <c r="BD267" i="31" s="1"/>
  <c r="BF267" i="31" s="1"/>
  <c r="BH267" i="31" s="1"/>
  <c r="BA267" i="31"/>
  <c r="BB267" i="31" s="1"/>
  <c r="BK266" i="31"/>
  <c r="BJ266" i="31"/>
  <c r="BD266" i="31" s="1"/>
  <c r="BF266" i="31" s="1"/>
  <c r="BH266" i="31" s="1"/>
  <c r="BA266" i="31"/>
  <c r="BB266" i="31" s="1"/>
  <c r="BK265" i="31"/>
  <c r="BJ265" i="31"/>
  <c r="BD265" i="31" s="1"/>
  <c r="BF265" i="31"/>
  <c r="BH265" i="31" s="1"/>
  <c r="BB265" i="31"/>
  <c r="BA265" i="31"/>
  <c r="BK264" i="31"/>
  <c r="BJ264" i="31"/>
  <c r="BD264" i="31"/>
  <c r="BF264" i="31" s="1"/>
  <c r="BH264" i="31" s="1"/>
  <c r="BA264" i="31"/>
  <c r="BB264" i="31" s="1"/>
  <c r="BK263" i="31"/>
  <c r="BJ263" i="31"/>
  <c r="BD263" i="31" s="1"/>
  <c r="BF263" i="31" s="1"/>
  <c r="BH263" i="31" s="1"/>
  <c r="BB263" i="31"/>
  <c r="BA263" i="31"/>
  <c r="BK262" i="31"/>
  <c r="BJ262" i="31"/>
  <c r="BD262" i="31"/>
  <c r="BF262" i="31" s="1"/>
  <c r="BH262" i="31" s="1"/>
  <c r="BA262" i="31"/>
  <c r="BB262" i="31" s="1"/>
  <c r="BK261" i="31"/>
  <c r="BJ261" i="31"/>
  <c r="BD261" i="31" s="1"/>
  <c r="BF261" i="31" s="1"/>
  <c r="BH261" i="31" s="1"/>
  <c r="BA261" i="31"/>
  <c r="BB261" i="31" s="1"/>
  <c r="BK260" i="31"/>
  <c r="BJ260" i="31"/>
  <c r="BD260" i="31"/>
  <c r="BF260" i="31" s="1"/>
  <c r="BH260" i="31" s="1"/>
  <c r="BB260" i="31"/>
  <c r="BA260" i="31"/>
  <c r="BK259" i="31"/>
  <c r="BJ259" i="31"/>
  <c r="BD259" i="31" s="1"/>
  <c r="BF259" i="31" s="1"/>
  <c r="BH259" i="31" s="1"/>
  <c r="BA259" i="31"/>
  <c r="BB259" i="31" s="1"/>
  <c r="BK258" i="31"/>
  <c r="BJ258" i="31"/>
  <c r="BD258" i="31" s="1"/>
  <c r="BF258" i="31" s="1"/>
  <c r="BH258" i="31" s="1"/>
  <c r="BA258" i="31"/>
  <c r="BB258" i="31" s="1"/>
  <c r="BK257" i="31"/>
  <c r="BJ257" i="31"/>
  <c r="BD257" i="31" s="1"/>
  <c r="BF257" i="31"/>
  <c r="BH257" i="31" s="1"/>
  <c r="BB257" i="31"/>
  <c r="BA257" i="31"/>
  <c r="BK256" i="31"/>
  <c r="BJ256" i="31"/>
  <c r="BD256" i="31"/>
  <c r="BF256" i="31" s="1"/>
  <c r="BH256" i="31" s="1"/>
  <c r="BA256" i="31"/>
  <c r="BB256" i="31" s="1"/>
  <c r="BK255" i="31"/>
  <c r="BJ255" i="31"/>
  <c r="BD255" i="31" s="1"/>
  <c r="BF255" i="31" s="1"/>
  <c r="BH255" i="31" s="1"/>
  <c r="BB255" i="31"/>
  <c r="BA255" i="31"/>
  <c r="BK254" i="31"/>
  <c r="BJ254" i="31"/>
  <c r="BD254" i="31"/>
  <c r="BF254" i="31" s="1"/>
  <c r="BH254" i="31" s="1"/>
  <c r="BA254" i="31"/>
  <c r="BB254" i="31" s="1"/>
  <c r="BK253" i="31"/>
  <c r="BJ253" i="31"/>
  <c r="BD253" i="31" s="1"/>
  <c r="BF253" i="31" s="1"/>
  <c r="BH253" i="31" s="1"/>
  <c r="BA253" i="31"/>
  <c r="BB253" i="31" s="1"/>
  <c r="BK252" i="31"/>
  <c r="BJ252" i="31"/>
  <c r="BD252" i="31"/>
  <c r="BF252" i="31" s="1"/>
  <c r="BH252" i="31" s="1"/>
  <c r="BB252" i="31"/>
  <c r="BA252" i="31"/>
  <c r="BK251" i="31"/>
  <c r="BJ251" i="31"/>
  <c r="BD251" i="31" s="1"/>
  <c r="BF251" i="31" s="1"/>
  <c r="BH251" i="31" s="1"/>
  <c r="BA251" i="31"/>
  <c r="BB251" i="31" s="1"/>
  <c r="BK250" i="31"/>
  <c r="BJ250" i="31"/>
  <c r="BD250" i="31" s="1"/>
  <c r="BF250" i="31" s="1"/>
  <c r="BH250" i="31" s="1"/>
  <c r="BA250" i="31"/>
  <c r="BB250" i="31" s="1"/>
  <c r="BK249" i="31"/>
  <c r="BJ249" i="31"/>
  <c r="BD249" i="31" s="1"/>
  <c r="BF249" i="31"/>
  <c r="BH249" i="31" s="1"/>
  <c r="BB249" i="31"/>
  <c r="BA249" i="31"/>
  <c r="BK248" i="31"/>
  <c r="BJ248" i="31"/>
  <c r="BD248" i="31"/>
  <c r="BF248" i="31" s="1"/>
  <c r="BH248" i="31" s="1"/>
  <c r="BA248" i="31"/>
  <c r="BB248" i="31" s="1"/>
  <c r="BK247" i="31"/>
  <c r="BJ247" i="31"/>
  <c r="BD247" i="31" s="1"/>
  <c r="BF247" i="31" s="1"/>
  <c r="BH247" i="31" s="1"/>
  <c r="BB247" i="31"/>
  <c r="BA247" i="31"/>
  <c r="BK246" i="31"/>
  <c r="BJ246" i="31"/>
  <c r="BD246" i="31"/>
  <c r="BF246" i="31" s="1"/>
  <c r="BH246" i="31" s="1"/>
  <c r="BA246" i="31"/>
  <c r="BB246" i="31" s="1"/>
  <c r="BK245" i="31"/>
  <c r="BJ245" i="31"/>
  <c r="BD245" i="31" s="1"/>
  <c r="BF245" i="31" s="1"/>
  <c r="BH245" i="31" s="1"/>
  <c r="BA245" i="31"/>
  <c r="BB245" i="31" s="1"/>
  <c r="BK244" i="31"/>
  <c r="BJ244" i="31"/>
  <c r="BD244" i="31"/>
  <c r="BF244" i="31" s="1"/>
  <c r="BH244" i="31" s="1"/>
  <c r="BB244" i="31"/>
  <c r="BA244" i="31"/>
  <c r="BK243" i="31"/>
  <c r="BJ243" i="31"/>
  <c r="BD243" i="31" s="1"/>
  <c r="BF243" i="31" s="1"/>
  <c r="BH243" i="31" s="1"/>
  <c r="BA243" i="31"/>
  <c r="BB243" i="31" s="1"/>
  <c r="BK242" i="31"/>
  <c r="BJ242" i="31"/>
  <c r="BD242" i="31" s="1"/>
  <c r="BF242" i="31" s="1"/>
  <c r="BH242" i="31" s="1"/>
  <c r="BA242" i="31"/>
  <c r="BB242" i="31" s="1"/>
  <c r="BK241" i="31"/>
  <c r="BJ241" i="31"/>
  <c r="BD241" i="31" s="1"/>
  <c r="BF241" i="31"/>
  <c r="BH241" i="31" s="1"/>
  <c r="BB241" i="31"/>
  <c r="BA241" i="31"/>
  <c r="BK240" i="31"/>
  <c r="BJ240" i="31"/>
  <c r="BD240" i="31"/>
  <c r="BF240" i="31" s="1"/>
  <c r="BH240" i="31" s="1"/>
  <c r="BA240" i="31"/>
  <c r="BB240" i="31" s="1"/>
  <c r="BK239" i="31"/>
  <c r="BJ239" i="31"/>
  <c r="BD239" i="31" s="1"/>
  <c r="BF239" i="31" s="1"/>
  <c r="BH239" i="31" s="1"/>
  <c r="BB239" i="31"/>
  <c r="BA239" i="31"/>
  <c r="BK238" i="31"/>
  <c r="BJ238" i="31"/>
  <c r="BD238" i="31"/>
  <c r="BF238" i="31" s="1"/>
  <c r="BH238" i="31" s="1"/>
  <c r="BA238" i="31"/>
  <c r="BB238" i="31" s="1"/>
  <c r="BK237" i="31"/>
  <c r="BJ237" i="31"/>
  <c r="BD237" i="31" s="1"/>
  <c r="BF237" i="31"/>
  <c r="BH237" i="31" s="1"/>
  <c r="BA237" i="31"/>
  <c r="BB237" i="31" s="1"/>
  <c r="BK236" i="31"/>
  <c r="BJ236" i="31"/>
  <c r="BD236" i="31"/>
  <c r="BF236" i="31" s="1"/>
  <c r="BH236" i="31" s="1"/>
  <c r="BB236" i="31"/>
  <c r="BA236" i="31"/>
  <c r="BK235" i="31"/>
  <c r="BJ235" i="31"/>
  <c r="BD235" i="31" s="1"/>
  <c r="BF235" i="31" s="1"/>
  <c r="BH235" i="31" s="1"/>
  <c r="BA235" i="31"/>
  <c r="BB235" i="31" s="1"/>
  <c r="BK234" i="31"/>
  <c r="BJ234" i="31"/>
  <c r="BD234" i="31" s="1"/>
  <c r="BF234" i="31" s="1"/>
  <c r="BH234" i="31" s="1"/>
  <c r="BA234" i="31"/>
  <c r="BB234" i="31" s="1"/>
  <c r="BK233" i="31"/>
  <c r="BJ233" i="31"/>
  <c r="BD233" i="31" s="1"/>
  <c r="BF233" i="31"/>
  <c r="BH233" i="31" s="1"/>
  <c r="BB233" i="31"/>
  <c r="BA233" i="31"/>
  <c r="BK232" i="31"/>
  <c r="BJ232" i="31"/>
  <c r="BD232" i="31"/>
  <c r="BF232" i="31" s="1"/>
  <c r="BH232" i="31" s="1"/>
  <c r="BA232" i="31"/>
  <c r="BB232" i="31" s="1"/>
  <c r="BK231" i="31"/>
  <c r="BJ231" i="31"/>
  <c r="BD231" i="31" s="1"/>
  <c r="BF231" i="31" s="1"/>
  <c r="BH231" i="31" s="1"/>
  <c r="BB231" i="31"/>
  <c r="BA231" i="31"/>
  <c r="BK230" i="31"/>
  <c r="BJ230" i="31"/>
  <c r="BD230" i="31"/>
  <c r="BF230" i="31" s="1"/>
  <c r="BH230" i="31" s="1"/>
  <c r="BA230" i="31"/>
  <c r="BB230" i="31" s="1"/>
  <c r="BK229" i="31"/>
  <c r="BJ229" i="31"/>
  <c r="BD229" i="31" s="1"/>
  <c r="BF229" i="31" s="1"/>
  <c r="BH229" i="31" s="1"/>
  <c r="BA229" i="31"/>
  <c r="BB229" i="31" s="1"/>
  <c r="BK228" i="31"/>
  <c r="BJ228" i="31"/>
  <c r="BD228" i="31"/>
  <c r="BF228" i="31" s="1"/>
  <c r="BH228" i="31" s="1"/>
  <c r="BB228" i="31"/>
  <c r="BA228" i="31"/>
  <c r="BK227" i="31"/>
  <c r="BJ227" i="31"/>
  <c r="BD227" i="31" s="1"/>
  <c r="BF227" i="31" s="1"/>
  <c r="BH227" i="31" s="1"/>
  <c r="BA227" i="31"/>
  <c r="BB227" i="31" s="1"/>
  <c r="BK226" i="31"/>
  <c r="BJ226" i="31"/>
  <c r="BD226" i="31" s="1"/>
  <c r="BF226" i="31" s="1"/>
  <c r="BH226" i="31" s="1"/>
  <c r="BA226" i="31"/>
  <c r="BB226" i="31" s="1"/>
  <c r="BK225" i="31"/>
  <c r="BJ225" i="31"/>
  <c r="BD225" i="31" s="1"/>
  <c r="BF225" i="31"/>
  <c r="BH225" i="31" s="1"/>
  <c r="BB225" i="31"/>
  <c r="BA225" i="31"/>
  <c r="BK224" i="31"/>
  <c r="BJ224" i="31"/>
  <c r="BD224" i="31"/>
  <c r="BF224" i="31" s="1"/>
  <c r="BH224" i="31" s="1"/>
  <c r="BA224" i="31"/>
  <c r="BB224" i="31" s="1"/>
  <c r="BK223" i="31"/>
  <c r="BJ223" i="31"/>
  <c r="BD223" i="31" s="1"/>
  <c r="BF223" i="31" s="1"/>
  <c r="BH223" i="31" s="1"/>
  <c r="BB223" i="31"/>
  <c r="BA223" i="31"/>
  <c r="BK222" i="31"/>
  <c r="BJ222" i="31"/>
  <c r="BD222" i="31"/>
  <c r="BF222" i="31" s="1"/>
  <c r="BH222" i="31" s="1"/>
  <c r="BA222" i="31"/>
  <c r="BB222" i="31" s="1"/>
  <c r="BK221" i="31"/>
  <c r="BJ221" i="31"/>
  <c r="BD221" i="31" s="1"/>
  <c r="BF221" i="31" s="1"/>
  <c r="BH221" i="31" s="1"/>
  <c r="BA221" i="31"/>
  <c r="BB221" i="31" s="1"/>
  <c r="BK220" i="31"/>
  <c r="BJ220" i="31"/>
  <c r="BD220" i="31"/>
  <c r="BF220" i="31" s="1"/>
  <c r="BH220" i="31" s="1"/>
  <c r="BB220" i="31"/>
  <c r="BA220" i="31"/>
  <c r="BK219" i="31"/>
  <c r="BJ219" i="31"/>
  <c r="BD219" i="31" s="1"/>
  <c r="BF219" i="31"/>
  <c r="BH219" i="31" s="1"/>
  <c r="BA219" i="31"/>
  <c r="BB219" i="31" s="1"/>
  <c r="BK218" i="31"/>
  <c r="BJ218" i="31"/>
  <c r="BD218" i="31" s="1"/>
  <c r="BF218" i="31" s="1"/>
  <c r="BH218" i="31" s="1"/>
  <c r="BA218" i="31"/>
  <c r="BB218" i="31" s="1"/>
  <c r="BK217" i="31"/>
  <c r="BJ217" i="31"/>
  <c r="BD217" i="31" s="1"/>
  <c r="BF217" i="31" s="1"/>
  <c r="BH217" i="31" s="1"/>
  <c r="BB217" i="31"/>
  <c r="BA217" i="31"/>
  <c r="BK216" i="31"/>
  <c r="BJ216" i="31"/>
  <c r="BD216" i="31" s="1"/>
  <c r="BF216" i="31"/>
  <c r="BH216" i="31" s="1"/>
  <c r="BA216" i="31"/>
  <c r="BB216" i="31" s="1"/>
  <c r="BK215" i="31"/>
  <c r="BJ215" i="31"/>
  <c r="BF215" i="31"/>
  <c r="BH215" i="31" s="1"/>
  <c r="BD215" i="31"/>
  <c r="BB215" i="31"/>
  <c r="BA215" i="31"/>
  <c r="BK214" i="31"/>
  <c r="BJ214" i="31"/>
  <c r="BD214" i="31"/>
  <c r="BF214" i="31" s="1"/>
  <c r="BH214" i="31" s="1"/>
  <c r="BB214" i="31"/>
  <c r="BA214" i="31"/>
  <c r="BK213" i="31"/>
  <c r="BJ213" i="31"/>
  <c r="BD213" i="31"/>
  <c r="BF213" i="31" s="1"/>
  <c r="BH213" i="31" s="1"/>
  <c r="BA213" i="31"/>
  <c r="BB213" i="31" s="1"/>
  <c r="BK212" i="31"/>
  <c r="BJ212" i="31"/>
  <c r="BD212" i="31"/>
  <c r="BA212" i="31"/>
  <c r="BB212" i="31" s="1"/>
  <c r="BK211" i="31"/>
  <c r="BJ211" i="31"/>
  <c r="BD211" i="31" s="1"/>
  <c r="BB211" i="31"/>
  <c r="BA211" i="31"/>
  <c r="BK210" i="31"/>
  <c r="BJ210" i="31"/>
  <c r="BD210" i="31" s="1"/>
  <c r="BA210" i="31"/>
  <c r="BB210" i="31" s="1"/>
  <c r="BK209" i="31"/>
  <c r="BJ209" i="31"/>
  <c r="BD209" i="31" s="1"/>
  <c r="BB209" i="31"/>
  <c r="BA209" i="31"/>
  <c r="BK208" i="31"/>
  <c r="BJ208" i="31"/>
  <c r="BD208" i="31"/>
  <c r="BA208" i="31"/>
  <c r="BB208" i="31" s="1"/>
  <c r="BK207" i="31"/>
  <c r="BJ207" i="31"/>
  <c r="BD207" i="31" s="1"/>
  <c r="BA207" i="31"/>
  <c r="BB207" i="31" s="1"/>
  <c r="BK206" i="31"/>
  <c r="BJ206" i="31"/>
  <c r="BD206" i="31" s="1"/>
  <c r="BA206" i="31"/>
  <c r="BB206" i="31" s="1"/>
  <c r="BK205" i="31"/>
  <c r="BJ205" i="31"/>
  <c r="BD205" i="31" s="1"/>
  <c r="BB205" i="31"/>
  <c r="BA205" i="31"/>
  <c r="BK204" i="31"/>
  <c r="BJ204" i="31"/>
  <c r="BD204" i="31" s="1"/>
  <c r="BA204" i="31"/>
  <c r="BB204" i="31" s="1"/>
  <c r="BK203" i="31"/>
  <c r="BJ203" i="31"/>
  <c r="BD203" i="31"/>
  <c r="BB203" i="31"/>
  <c r="BA203" i="31"/>
  <c r="BK202" i="31"/>
  <c r="BJ202" i="31"/>
  <c r="BD202" i="31"/>
  <c r="BB202" i="31"/>
  <c r="BA202" i="31"/>
  <c r="BK201" i="31"/>
  <c r="BJ201" i="31"/>
  <c r="BD201" i="31" s="1"/>
  <c r="BB201" i="31"/>
  <c r="BA201" i="31"/>
  <c r="BK200" i="31"/>
  <c r="BJ200" i="31"/>
  <c r="BD200" i="31"/>
  <c r="BB200" i="31"/>
  <c r="BA200" i="31"/>
  <c r="AU200" i="31"/>
  <c r="AV200" i="31" s="1"/>
  <c r="U20" i="31" s="1"/>
  <c r="BK199" i="31"/>
  <c r="BJ199" i="31"/>
  <c r="BD199" i="31"/>
  <c r="BB199" i="31"/>
  <c r="BA199" i="31"/>
  <c r="BK198" i="31"/>
  <c r="BJ198" i="31"/>
  <c r="BD198" i="31"/>
  <c r="BA198" i="31"/>
  <c r="BB198" i="31" s="1"/>
  <c r="BK197" i="31"/>
  <c r="BJ197" i="31"/>
  <c r="BD197" i="31"/>
  <c r="BB197" i="31"/>
  <c r="BA197" i="31"/>
  <c r="BK196" i="31"/>
  <c r="BJ196" i="31"/>
  <c r="BD196" i="31" s="1"/>
  <c r="BB196" i="31"/>
  <c r="BA196" i="31"/>
  <c r="BK195" i="31"/>
  <c r="BJ195" i="31"/>
  <c r="BD195" i="31" s="1"/>
  <c r="BA195" i="31"/>
  <c r="BB195" i="31" s="1"/>
  <c r="BK194" i="31"/>
  <c r="BJ194" i="31"/>
  <c r="BD194" i="31" s="1"/>
  <c r="BA194" i="31"/>
  <c r="BB194" i="31" s="1"/>
  <c r="AO194" i="31"/>
  <c r="AO196" i="31" s="1"/>
  <c r="BK193" i="31"/>
  <c r="BJ193" i="31"/>
  <c r="BD193" i="31" s="1"/>
  <c r="BB193" i="31"/>
  <c r="BA193" i="31"/>
  <c r="BK192" i="31"/>
  <c r="BJ192" i="31"/>
  <c r="BD192" i="31" s="1"/>
  <c r="BA192" i="31"/>
  <c r="BB192" i="31" s="1"/>
  <c r="AU192" i="31"/>
  <c r="AO192" i="31"/>
  <c r="AI192" i="31"/>
  <c r="AC192" i="31"/>
  <c r="V192" i="31"/>
  <c r="BK191" i="31"/>
  <c r="BJ191" i="31"/>
  <c r="BD191" i="31" s="1"/>
  <c r="BB191" i="31"/>
  <c r="BA191" i="31"/>
  <c r="BK190" i="31"/>
  <c r="BJ190" i="31"/>
  <c r="BD190" i="31" s="1"/>
  <c r="BA190" i="31"/>
  <c r="BB190" i="31" s="1"/>
  <c r="BK189" i="31"/>
  <c r="BJ189" i="31"/>
  <c r="BD189" i="31" s="1"/>
  <c r="BA189" i="31"/>
  <c r="BB189" i="31" s="1"/>
  <c r="BK188" i="31"/>
  <c r="BJ188" i="31"/>
  <c r="BD188" i="31" s="1"/>
  <c r="BA188" i="31"/>
  <c r="BB188" i="31" s="1"/>
  <c r="BK187" i="31"/>
  <c r="BJ187" i="31"/>
  <c r="BD187" i="31"/>
  <c r="BA187" i="31"/>
  <c r="BB187" i="31" s="1"/>
  <c r="BK186" i="31"/>
  <c r="BJ186" i="31"/>
  <c r="BD186" i="31" s="1"/>
  <c r="BA186" i="31"/>
  <c r="BB186" i="31" s="1"/>
  <c r="BK185" i="31"/>
  <c r="BJ185" i="31"/>
  <c r="BD185" i="31" s="1"/>
  <c r="BB185" i="31"/>
  <c r="BA185" i="31"/>
  <c r="BK184" i="31"/>
  <c r="BJ184" i="31"/>
  <c r="BD184" i="31" s="1"/>
  <c r="BB184" i="31"/>
  <c r="BA184" i="31"/>
  <c r="BK183" i="31"/>
  <c r="BJ183" i="31"/>
  <c r="BD183" i="31"/>
  <c r="BA183" i="31"/>
  <c r="BB183" i="31" s="1"/>
  <c r="BK182" i="31"/>
  <c r="BJ182" i="31"/>
  <c r="BD182" i="31" s="1"/>
  <c r="BA182" i="31"/>
  <c r="BB182" i="31" s="1"/>
  <c r="BK181" i="31"/>
  <c r="BJ181" i="31"/>
  <c r="BD181" i="31"/>
  <c r="BA181" i="31"/>
  <c r="BB181" i="31" s="1"/>
  <c r="Q181" i="31"/>
  <c r="BK180" i="31"/>
  <c r="BJ180" i="31"/>
  <c r="BD180" i="31" s="1"/>
  <c r="BA180" i="31"/>
  <c r="BB180" i="31" s="1"/>
  <c r="BK179" i="31"/>
  <c r="BJ179" i="31"/>
  <c r="BD179" i="31"/>
  <c r="BB179" i="31"/>
  <c r="BA179" i="31"/>
  <c r="BK178" i="31"/>
  <c r="BJ178" i="31"/>
  <c r="BD178" i="31"/>
  <c r="BB178" i="31"/>
  <c r="BA178" i="31"/>
  <c r="BK177" i="31"/>
  <c r="BJ177" i="31"/>
  <c r="BD177" i="31" s="1"/>
  <c r="BA177" i="31"/>
  <c r="BB177" i="31" s="1"/>
  <c r="BK176" i="31"/>
  <c r="BJ176" i="31"/>
  <c r="BD176" i="31" s="1"/>
  <c r="BA176" i="31"/>
  <c r="BB176" i="31" s="1"/>
  <c r="BN175" i="31"/>
  <c r="BK175" i="31"/>
  <c r="BJ175" i="31"/>
  <c r="BD175" i="31" s="1"/>
  <c r="BB175" i="31"/>
  <c r="BA175" i="31"/>
  <c r="BN174" i="31"/>
  <c r="BK174" i="31"/>
  <c r="BJ174" i="31"/>
  <c r="BD174" i="31" s="1"/>
  <c r="BA174" i="31"/>
  <c r="BB174" i="31" s="1"/>
  <c r="BN173" i="31"/>
  <c r="BK173" i="31"/>
  <c r="BJ173" i="31"/>
  <c r="BD173" i="31" s="1"/>
  <c r="BB173" i="31"/>
  <c r="BA173" i="31"/>
  <c r="BN172" i="31"/>
  <c r="BK172" i="31"/>
  <c r="BJ172" i="31"/>
  <c r="BD172" i="31"/>
  <c r="BB172" i="31"/>
  <c r="BA172" i="31"/>
  <c r="BN171" i="31"/>
  <c r="BK171" i="31"/>
  <c r="BJ171" i="31"/>
  <c r="BD171" i="31"/>
  <c r="BB171" i="31"/>
  <c r="BA171" i="31"/>
  <c r="BN170" i="31"/>
  <c r="BK170" i="31"/>
  <c r="BJ170" i="31"/>
  <c r="BD170" i="31"/>
  <c r="BB170" i="31"/>
  <c r="BA170" i="31"/>
  <c r="BN169" i="31"/>
  <c r="BK169" i="31"/>
  <c r="BJ169" i="31"/>
  <c r="BD169" i="31" s="1"/>
  <c r="BA169" i="31"/>
  <c r="BB169" i="31" s="1"/>
  <c r="BN168" i="31"/>
  <c r="BK168" i="31"/>
  <c r="BJ168" i="31"/>
  <c r="BD168" i="31" s="1"/>
  <c r="BA168" i="31"/>
  <c r="BB168" i="31" s="1"/>
  <c r="BN167" i="31"/>
  <c r="BK167" i="31"/>
  <c r="BJ167" i="31"/>
  <c r="BD167" i="31" s="1"/>
  <c r="BB167" i="31"/>
  <c r="BA167" i="31"/>
  <c r="BN166" i="31"/>
  <c r="BK166" i="31"/>
  <c r="BJ166" i="31"/>
  <c r="BD166" i="31" s="1"/>
  <c r="BA166" i="31"/>
  <c r="BB166" i="31" s="1"/>
  <c r="BN165" i="31"/>
  <c r="BK165" i="31"/>
  <c r="BJ165" i="31"/>
  <c r="BD165" i="31" s="1"/>
  <c r="BA165" i="31"/>
  <c r="BB165" i="31" s="1"/>
  <c r="BN164" i="31"/>
  <c r="BK164" i="31"/>
  <c r="BJ164" i="31"/>
  <c r="BD164" i="31"/>
  <c r="BB164" i="31"/>
  <c r="BA164" i="31"/>
  <c r="BN163" i="31"/>
  <c r="BK163" i="31"/>
  <c r="BJ163" i="31"/>
  <c r="BD163" i="31" s="1"/>
  <c r="BA163" i="31"/>
  <c r="BB163" i="31" s="1"/>
  <c r="BN162" i="31"/>
  <c r="BK162" i="31"/>
  <c r="BJ162" i="31"/>
  <c r="BD162" i="31"/>
  <c r="BA162" i="31"/>
  <c r="BB162" i="31" s="1"/>
  <c r="AJ162" i="31"/>
  <c r="AJ176" i="31" s="1"/>
  <c r="BN161" i="31"/>
  <c r="BK161" i="31"/>
  <c r="BJ161" i="31"/>
  <c r="BD161" i="31" s="1"/>
  <c r="BB161" i="31"/>
  <c r="BA161" i="31"/>
  <c r="BN160" i="31"/>
  <c r="BK160" i="31"/>
  <c r="BJ160" i="31"/>
  <c r="BD160" i="31" s="1"/>
  <c r="BB160" i="31"/>
  <c r="BA160" i="31"/>
  <c r="BN159" i="31"/>
  <c r="BK159" i="31"/>
  <c r="BJ159" i="31"/>
  <c r="BD159" i="31"/>
  <c r="BB159" i="31"/>
  <c r="BA159" i="31"/>
  <c r="BN158" i="31"/>
  <c r="BK158" i="31"/>
  <c r="BJ158" i="31"/>
  <c r="BD158" i="31" s="1"/>
  <c r="BA158" i="31"/>
  <c r="BB158" i="31" s="1"/>
  <c r="BN157" i="31"/>
  <c r="BK157" i="31"/>
  <c r="BJ157" i="31"/>
  <c r="BD157" i="31" s="1"/>
  <c r="BA157" i="31"/>
  <c r="BB157" i="31" s="1"/>
  <c r="AV157" i="31"/>
  <c r="BN156" i="31"/>
  <c r="BM156" i="31"/>
  <c r="BO156" i="31" s="1"/>
  <c r="BK156" i="31"/>
  <c r="BJ156" i="31"/>
  <c r="BD156" i="31" s="1"/>
  <c r="BA156" i="31"/>
  <c r="BB156" i="31" s="1"/>
  <c r="H139" i="31"/>
  <c r="H138" i="31"/>
  <c r="H137" i="31"/>
  <c r="H136" i="31"/>
  <c r="H135" i="31"/>
  <c r="H134" i="3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19" i="31"/>
  <c r="H118" i="3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H49" i="31"/>
  <c r="H48" i="31"/>
  <c r="H47" i="31"/>
  <c r="H46" i="31"/>
  <c r="N45" i="31"/>
  <c r="H45" i="31"/>
  <c r="U44" i="31"/>
  <c r="H44" i="31"/>
  <c r="H43" i="31"/>
  <c r="H42" i="31"/>
  <c r="U41" i="31"/>
  <c r="H41" i="31"/>
  <c r="H40" i="31"/>
  <c r="H39" i="31"/>
  <c r="H38" i="31"/>
  <c r="H37" i="31"/>
  <c r="H36" i="31"/>
  <c r="H35" i="31"/>
  <c r="U34" i="31"/>
  <c r="H34" i="31"/>
  <c r="H33" i="31"/>
  <c r="H32" i="31"/>
  <c r="H31" i="31"/>
  <c r="H30" i="31"/>
  <c r="H29" i="31"/>
  <c r="H28" i="31"/>
  <c r="U27" i="31"/>
  <c r="H27" i="31"/>
  <c r="H26" i="31"/>
  <c r="H25" i="31"/>
  <c r="V24" i="31"/>
  <c r="H24" i="31"/>
  <c r="H23" i="31"/>
  <c r="H22" i="31"/>
  <c r="H21" i="31"/>
  <c r="H20" i="31"/>
  <c r="V18" i="31"/>
  <c r="U18" i="31"/>
  <c r="I12" i="31"/>
  <c r="C3" i="30"/>
  <c r="B3" i="30"/>
  <c r="BB401" i="29"/>
  <c r="BA401" i="29"/>
  <c r="BA400" i="29"/>
  <c r="BB400" i="29" s="1"/>
  <c r="BA399" i="29"/>
  <c r="BB399" i="29" s="1"/>
  <c r="BA398" i="29"/>
  <c r="BB398" i="29" s="1"/>
  <c r="BB397" i="29"/>
  <c r="BA397" i="29"/>
  <c r="BA396" i="29"/>
  <c r="BB396" i="29" s="1"/>
  <c r="BA395" i="29"/>
  <c r="BB395" i="29" s="1"/>
  <c r="BA394" i="29"/>
  <c r="BB394" i="29" s="1"/>
  <c r="BB393" i="29"/>
  <c r="BA393" i="29"/>
  <c r="BA392" i="29"/>
  <c r="BB392" i="29" s="1"/>
  <c r="BA391" i="29"/>
  <c r="BB391" i="29" s="1"/>
  <c r="BA390" i="29"/>
  <c r="BB390" i="29" s="1"/>
  <c r="BB389" i="29"/>
  <c r="BA389" i="29"/>
  <c r="BA388" i="29"/>
  <c r="BB388" i="29" s="1"/>
  <c r="BA387" i="29"/>
  <c r="BB387" i="29" s="1"/>
  <c r="BA386" i="29"/>
  <c r="BB386" i="29" s="1"/>
  <c r="BB385" i="29"/>
  <c r="BA385" i="29"/>
  <c r="BA384" i="29"/>
  <c r="BB384" i="29" s="1"/>
  <c r="BA383" i="29"/>
  <c r="BB383" i="29" s="1"/>
  <c r="BA382" i="29"/>
  <c r="BB382" i="29" s="1"/>
  <c r="BB381" i="29"/>
  <c r="BA381" i="29"/>
  <c r="BA380" i="29"/>
  <c r="BB380" i="29" s="1"/>
  <c r="BA379" i="29"/>
  <c r="BB379" i="29" s="1"/>
  <c r="BA378" i="29"/>
  <c r="BB378" i="29" s="1"/>
  <c r="BB377" i="29"/>
  <c r="BA377" i="29"/>
  <c r="BA376" i="29"/>
  <c r="BB376" i="29" s="1"/>
  <c r="BA375" i="29"/>
  <c r="BB375" i="29" s="1"/>
  <c r="BA374" i="29"/>
  <c r="BB374" i="29" s="1"/>
  <c r="BB373" i="29"/>
  <c r="BA373" i="29"/>
  <c r="BA372" i="29"/>
  <c r="BB372" i="29" s="1"/>
  <c r="BA371" i="29"/>
  <c r="BB371" i="29" s="1"/>
  <c r="BA370" i="29"/>
  <c r="BB370" i="29" s="1"/>
  <c r="BB369" i="29"/>
  <c r="BA369" i="29"/>
  <c r="BA368" i="29"/>
  <c r="BB368" i="29" s="1"/>
  <c r="BA367" i="29"/>
  <c r="BB367" i="29" s="1"/>
  <c r="BA366" i="29"/>
  <c r="BB366" i="29" s="1"/>
  <c r="BB365" i="29"/>
  <c r="BA365" i="29"/>
  <c r="BA364" i="29"/>
  <c r="BB364" i="29" s="1"/>
  <c r="BA363" i="29"/>
  <c r="BB363" i="29" s="1"/>
  <c r="BA362" i="29"/>
  <c r="BB362" i="29" s="1"/>
  <c r="BB361" i="29"/>
  <c r="BA361" i="29"/>
  <c r="BA360" i="29"/>
  <c r="BB360" i="29" s="1"/>
  <c r="BA359" i="29"/>
  <c r="BB359" i="29" s="1"/>
  <c r="BA358" i="29"/>
  <c r="BB358" i="29" s="1"/>
  <c r="BB357" i="29"/>
  <c r="BA357" i="29"/>
  <c r="BA356" i="29"/>
  <c r="BB356" i="29" s="1"/>
  <c r="BA355" i="29"/>
  <c r="BB355" i="29" s="1"/>
  <c r="BA354" i="29"/>
  <c r="BB354" i="29" s="1"/>
  <c r="BB353" i="29"/>
  <c r="BA353" i="29"/>
  <c r="BA352" i="29"/>
  <c r="BB352" i="29" s="1"/>
  <c r="BA351" i="29"/>
  <c r="BB351" i="29" s="1"/>
  <c r="BA350" i="29"/>
  <c r="BB350" i="29" s="1"/>
  <c r="BB349" i="29"/>
  <c r="BA349" i="29"/>
  <c r="BA348" i="29"/>
  <c r="BB348" i="29" s="1"/>
  <c r="BA347" i="29"/>
  <c r="BB347" i="29" s="1"/>
  <c r="BA346" i="29"/>
  <c r="BB346" i="29" s="1"/>
  <c r="BB345" i="29"/>
  <c r="BA345" i="29"/>
  <c r="BA344" i="29"/>
  <c r="BB344" i="29" s="1"/>
  <c r="BA343" i="29"/>
  <c r="BB343" i="29" s="1"/>
  <c r="BA342" i="29"/>
  <c r="BB342" i="29" s="1"/>
  <c r="BB341" i="29"/>
  <c r="BA341" i="29"/>
  <c r="BA340" i="29"/>
  <c r="BB340" i="29" s="1"/>
  <c r="BA339" i="29"/>
  <c r="BB339" i="29" s="1"/>
  <c r="BA338" i="29"/>
  <c r="BB338" i="29" s="1"/>
  <c r="BB337" i="29"/>
  <c r="BA337" i="29"/>
  <c r="BA336" i="29"/>
  <c r="BB336" i="29" s="1"/>
  <c r="BA335" i="29"/>
  <c r="BB335" i="29" s="1"/>
  <c r="BA334" i="29"/>
  <c r="BB334" i="29" s="1"/>
  <c r="BB333" i="29"/>
  <c r="BA333" i="29"/>
  <c r="BA332" i="29"/>
  <c r="BB332" i="29" s="1"/>
  <c r="BA331" i="29"/>
  <c r="BB331" i="29" s="1"/>
  <c r="BA330" i="29"/>
  <c r="BB330" i="29" s="1"/>
  <c r="BB329" i="29"/>
  <c r="BA329" i="29"/>
  <c r="BA328" i="29"/>
  <c r="BB328" i="29" s="1"/>
  <c r="BA327" i="29"/>
  <c r="BB327" i="29" s="1"/>
  <c r="BA326" i="29"/>
  <c r="BB326" i="29" s="1"/>
  <c r="BB325" i="29"/>
  <c r="BA325" i="29"/>
  <c r="BA324" i="29"/>
  <c r="BB324" i="29" s="1"/>
  <c r="BA323" i="29"/>
  <c r="BB323" i="29" s="1"/>
  <c r="BA322" i="29"/>
  <c r="BB322" i="29" s="1"/>
  <c r="BB321" i="29"/>
  <c r="BA321" i="29"/>
  <c r="BA320" i="29"/>
  <c r="BB320" i="29" s="1"/>
  <c r="BA319" i="29"/>
  <c r="BB319" i="29" s="1"/>
  <c r="BA318" i="29"/>
  <c r="BB318" i="29" s="1"/>
  <c r="BB317" i="29"/>
  <c r="BA317" i="29"/>
  <c r="BA316" i="29"/>
  <c r="BB316" i="29" s="1"/>
  <c r="BA315" i="29"/>
  <c r="BB315" i="29" s="1"/>
  <c r="BA314" i="29"/>
  <c r="BB314" i="29" s="1"/>
  <c r="BB313" i="29"/>
  <c r="BA313" i="29"/>
  <c r="BA312" i="29"/>
  <c r="BB312" i="29" s="1"/>
  <c r="BA311" i="29"/>
  <c r="BB311" i="29" s="1"/>
  <c r="BA310" i="29"/>
  <c r="BB310" i="29" s="1"/>
  <c r="BB309" i="29"/>
  <c r="BA309" i="29"/>
  <c r="BA308" i="29"/>
  <c r="BB308" i="29" s="1"/>
  <c r="BA307" i="29"/>
  <c r="BB307" i="29" s="1"/>
  <c r="BA306" i="29"/>
  <c r="BB306" i="29" s="1"/>
  <c r="BB305" i="29"/>
  <c r="BA305" i="29"/>
  <c r="BA304" i="29"/>
  <c r="BB304" i="29" s="1"/>
  <c r="BA303" i="29"/>
  <c r="BB303" i="29" s="1"/>
  <c r="BA302" i="29"/>
  <c r="BB302" i="29" s="1"/>
  <c r="BB301" i="29"/>
  <c r="BA301" i="29"/>
  <c r="BA300" i="29"/>
  <c r="BB300" i="29" s="1"/>
  <c r="BA299" i="29"/>
  <c r="BB299" i="29" s="1"/>
  <c r="BA298" i="29"/>
  <c r="BB298" i="29" s="1"/>
  <c r="BB297" i="29"/>
  <c r="BA297" i="29"/>
  <c r="BA296" i="29"/>
  <c r="BB296" i="29" s="1"/>
  <c r="BA295" i="29"/>
  <c r="BB295" i="29" s="1"/>
  <c r="BA294" i="29"/>
  <c r="BB294" i="29" s="1"/>
  <c r="BB293" i="29"/>
  <c r="BA293" i="29"/>
  <c r="BA292" i="29"/>
  <c r="BB292" i="29" s="1"/>
  <c r="BA291" i="29"/>
  <c r="BB291" i="29" s="1"/>
  <c r="BA290" i="29"/>
  <c r="BB290" i="29" s="1"/>
  <c r="BB289" i="29"/>
  <c r="BA289" i="29"/>
  <c r="BA288" i="29"/>
  <c r="BB288" i="29" s="1"/>
  <c r="BA287" i="29"/>
  <c r="BB287" i="29" s="1"/>
  <c r="BA286" i="29"/>
  <c r="BB286" i="29" s="1"/>
  <c r="BB285" i="29"/>
  <c r="BA285" i="29"/>
  <c r="BA284" i="29"/>
  <c r="BB284" i="29" s="1"/>
  <c r="BA283" i="29"/>
  <c r="BB283" i="29" s="1"/>
  <c r="BA282" i="29"/>
  <c r="BB282" i="29" s="1"/>
  <c r="BK275" i="29"/>
  <c r="BJ275" i="29"/>
  <c r="BD275" i="29" s="1"/>
  <c r="BF275" i="29" s="1"/>
  <c r="BH275" i="29" s="1"/>
  <c r="BB275" i="29"/>
  <c r="BA275" i="29"/>
  <c r="BK274" i="29"/>
  <c r="BJ274" i="29"/>
  <c r="BD274" i="29" s="1"/>
  <c r="BF274" i="29" s="1"/>
  <c r="BH274" i="29" s="1"/>
  <c r="BA274" i="29"/>
  <c r="BB274" i="29" s="1"/>
  <c r="BK273" i="29"/>
  <c r="BJ273" i="29"/>
  <c r="BD273" i="29" s="1"/>
  <c r="BF273" i="29" s="1"/>
  <c r="BH273" i="29" s="1"/>
  <c r="BB273" i="29"/>
  <c r="BA273" i="29"/>
  <c r="BK272" i="29"/>
  <c r="BJ272" i="29"/>
  <c r="BF272" i="29"/>
  <c r="BH272" i="29" s="1"/>
  <c r="BD272" i="29"/>
  <c r="BA272" i="29"/>
  <c r="BB272" i="29" s="1"/>
  <c r="BK271" i="29"/>
  <c r="BJ271" i="29"/>
  <c r="BD271" i="29"/>
  <c r="BF271" i="29" s="1"/>
  <c r="BH271" i="29" s="1"/>
  <c r="BB271" i="29"/>
  <c r="BA271" i="29"/>
  <c r="BK270" i="29"/>
  <c r="BJ270" i="29"/>
  <c r="BD270" i="29"/>
  <c r="BF270" i="29" s="1"/>
  <c r="BH270" i="29" s="1"/>
  <c r="BB270" i="29"/>
  <c r="BA270" i="29"/>
  <c r="BK269" i="29"/>
  <c r="BJ269" i="29"/>
  <c r="BD269" i="29" s="1"/>
  <c r="BF269" i="29" s="1"/>
  <c r="BH269" i="29" s="1"/>
  <c r="BB269" i="29"/>
  <c r="BA269" i="29"/>
  <c r="BK268" i="29"/>
  <c r="BJ268" i="29"/>
  <c r="BD268" i="29"/>
  <c r="BF268" i="29" s="1"/>
  <c r="BH268" i="29" s="1"/>
  <c r="BA268" i="29"/>
  <c r="BB268" i="29" s="1"/>
  <c r="BK267" i="29"/>
  <c r="BJ267" i="29"/>
  <c r="BD267" i="29" s="1"/>
  <c r="BF267" i="29" s="1"/>
  <c r="BH267" i="29" s="1"/>
  <c r="BB267" i="29"/>
  <c r="BA267" i="29"/>
  <c r="BK266" i="29"/>
  <c r="BJ266" i="29"/>
  <c r="BD266" i="29"/>
  <c r="BF266" i="29" s="1"/>
  <c r="BH266" i="29" s="1"/>
  <c r="BA266" i="29"/>
  <c r="BB266" i="29" s="1"/>
  <c r="BK265" i="29"/>
  <c r="BJ265" i="29"/>
  <c r="BD265" i="29" s="1"/>
  <c r="BF265" i="29" s="1"/>
  <c r="BH265" i="29" s="1"/>
  <c r="BB265" i="29"/>
  <c r="BA265" i="29"/>
  <c r="BK264" i="29"/>
  <c r="BJ264" i="29"/>
  <c r="BF264" i="29"/>
  <c r="BH264" i="29" s="1"/>
  <c r="BD264" i="29"/>
  <c r="BA264" i="29"/>
  <c r="BB264" i="29" s="1"/>
  <c r="BK263" i="29"/>
  <c r="BJ263" i="29"/>
  <c r="BD263" i="29" s="1"/>
  <c r="BF263" i="29" s="1"/>
  <c r="BH263" i="29" s="1"/>
  <c r="BB263" i="29"/>
  <c r="BA263" i="29"/>
  <c r="BK262" i="29"/>
  <c r="BJ262" i="29"/>
  <c r="BD262" i="29"/>
  <c r="BF262" i="29" s="1"/>
  <c r="BH262" i="29" s="1"/>
  <c r="BB262" i="29"/>
  <c r="BA262" i="29"/>
  <c r="BK261" i="29"/>
  <c r="BJ261" i="29"/>
  <c r="BD261" i="29" s="1"/>
  <c r="BF261" i="29" s="1"/>
  <c r="BH261" i="29" s="1"/>
  <c r="BA261" i="29"/>
  <c r="BB261" i="29" s="1"/>
  <c r="BK260" i="29"/>
  <c r="BJ260" i="29"/>
  <c r="BH260" i="29"/>
  <c r="BD260" i="29"/>
  <c r="BF260" i="29" s="1"/>
  <c r="BA260" i="29"/>
  <c r="BB260" i="29" s="1"/>
  <c r="BK259" i="29"/>
  <c r="BJ259" i="29"/>
  <c r="BD259" i="29" s="1"/>
  <c r="BF259" i="29"/>
  <c r="BH259" i="29" s="1"/>
  <c r="BB259" i="29"/>
  <c r="BA259" i="29"/>
  <c r="BK258" i="29"/>
  <c r="BJ258" i="29"/>
  <c r="BD258" i="29" s="1"/>
  <c r="BF258" i="29" s="1"/>
  <c r="BH258" i="29" s="1"/>
  <c r="BA258" i="29"/>
  <c r="BB258" i="29" s="1"/>
  <c r="BK257" i="29"/>
  <c r="BJ257" i="29"/>
  <c r="BD257" i="29" s="1"/>
  <c r="BF257" i="29" s="1"/>
  <c r="BH257" i="29" s="1"/>
  <c r="BB257" i="29"/>
  <c r="BA257" i="29"/>
  <c r="BK256" i="29"/>
  <c r="BJ256" i="29"/>
  <c r="BF256" i="29"/>
  <c r="BH256" i="29" s="1"/>
  <c r="BD256" i="29"/>
  <c r="BA256" i="29"/>
  <c r="BB256" i="29" s="1"/>
  <c r="BK255" i="29"/>
  <c r="BJ255" i="29"/>
  <c r="BD255" i="29" s="1"/>
  <c r="BF255" i="29" s="1"/>
  <c r="BH255" i="29" s="1"/>
  <c r="BB255" i="29"/>
  <c r="BA255" i="29"/>
  <c r="BK254" i="29"/>
  <c r="BJ254" i="29"/>
  <c r="BD254" i="29"/>
  <c r="BF254" i="29" s="1"/>
  <c r="BH254" i="29" s="1"/>
  <c r="BB254" i="29"/>
  <c r="BA254" i="29"/>
  <c r="BK253" i="29"/>
  <c r="BJ253" i="29"/>
  <c r="BD253" i="29" s="1"/>
  <c r="BF253" i="29"/>
  <c r="BH253" i="29" s="1"/>
  <c r="BB253" i="29"/>
  <c r="BA253" i="29"/>
  <c r="BK252" i="29"/>
  <c r="BJ252" i="29"/>
  <c r="BD252" i="29"/>
  <c r="BF252" i="29" s="1"/>
  <c r="BH252" i="29" s="1"/>
  <c r="BA252" i="29"/>
  <c r="BB252" i="29" s="1"/>
  <c r="BK251" i="29"/>
  <c r="BJ251" i="29"/>
  <c r="BD251" i="29" s="1"/>
  <c r="BF251" i="29" s="1"/>
  <c r="BH251" i="29" s="1"/>
  <c r="BB251" i="29"/>
  <c r="BA251" i="29"/>
  <c r="BK250" i="29"/>
  <c r="BJ250" i="29"/>
  <c r="BD250" i="29"/>
  <c r="BF250" i="29" s="1"/>
  <c r="BH250" i="29" s="1"/>
  <c r="BA250" i="29"/>
  <c r="BB250" i="29" s="1"/>
  <c r="BK249" i="29"/>
  <c r="BJ249" i="29"/>
  <c r="BD249" i="29" s="1"/>
  <c r="BF249" i="29" s="1"/>
  <c r="BH249" i="29" s="1"/>
  <c r="BB249" i="29"/>
  <c r="BA249" i="29"/>
  <c r="BK248" i="29"/>
  <c r="BJ248" i="29"/>
  <c r="BF248" i="29"/>
  <c r="BH248" i="29" s="1"/>
  <c r="BD248" i="29"/>
  <c r="BA248" i="29"/>
  <c r="BB248" i="29" s="1"/>
  <c r="BK247" i="29"/>
  <c r="BJ247" i="29"/>
  <c r="BD247" i="29"/>
  <c r="BF247" i="29" s="1"/>
  <c r="BH247" i="29" s="1"/>
  <c r="BB247" i="29"/>
  <c r="BA247" i="29"/>
  <c r="BK246" i="29"/>
  <c r="BJ246" i="29"/>
  <c r="BD246" i="29"/>
  <c r="BF246" i="29" s="1"/>
  <c r="BH246" i="29" s="1"/>
  <c r="BA246" i="29"/>
  <c r="BB246" i="29" s="1"/>
  <c r="BK245" i="29"/>
  <c r="BJ245" i="29"/>
  <c r="BD245" i="29" s="1"/>
  <c r="BF245" i="29" s="1"/>
  <c r="BH245" i="29" s="1"/>
  <c r="BB245" i="29"/>
  <c r="BA245" i="29"/>
  <c r="BK244" i="29"/>
  <c r="BJ244" i="29"/>
  <c r="BD244" i="29"/>
  <c r="BF244" i="29" s="1"/>
  <c r="BH244" i="29" s="1"/>
  <c r="BA244" i="29"/>
  <c r="BB244" i="29" s="1"/>
  <c r="BK243" i="29"/>
  <c r="BJ243" i="29"/>
  <c r="BD243" i="29" s="1"/>
  <c r="BF243" i="29" s="1"/>
  <c r="BH243" i="29" s="1"/>
  <c r="BB243" i="29"/>
  <c r="BA243" i="29"/>
  <c r="BK242" i="29"/>
  <c r="BJ242" i="29"/>
  <c r="BD242" i="29" s="1"/>
  <c r="BF242" i="29" s="1"/>
  <c r="BH242" i="29" s="1"/>
  <c r="BA242" i="29"/>
  <c r="BB242" i="29" s="1"/>
  <c r="BK241" i="29"/>
  <c r="BJ241" i="29"/>
  <c r="BD241" i="29" s="1"/>
  <c r="BF241" i="29"/>
  <c r="BH241" i="29" s="1"/>
  <c r="BB241" i="29"/>
  <c r="BA241" i="29"/>
  <c r="BK240" i="29"/>
  <c r="BJ240" i="29"/>
  <c r="BF240" i="29"/>
  <c r="BH240" i="29" s="1"/>
  <c r="BD240" i="29"/>
  <c r="BA240" i="29"/>
  <c r="BB240" i="29" s="1"/>
  <c r="BK239" i="29"/>
  <c r="BJ239" i="29"/>
  <c r="BD239" i="29" s="1"/>
  <c r="BF239" i="29" s="1"/>
  <c r="BH239" i="29" s="1"/>
  <c r="BB239" i="29"/>
  <c r="BA239" i="29"/>
  <c r="BK238" i="29"/>
  <c r="BJ238" i="29"/>
  <c r="BD238" i="29"/>
  <c r="BF238" i="29" s="1"/>
  <c r="BH238" i="29" s="1"/>
  <c r="BA238" i="29"/>
  <c r="BB238" i="29" s="1"/>
  <c r="BK237" i="29"/>
  <c r="BJ237" i="29"/>
  <c r="BD237" i="29" s="1"/>
  <c r="BF237" i="29" s="1"/>
  <c r="BH237" i="29" s="1"/>
  <c r="BA237" i="29"/>
  <c r="BB237" i="29" s="1"/>
  <c r="BK236" i="29"/>
  <c r="BJ236" i="29"/>
  <c r="BD236" i="29"/>
  <c r="BF236" i="29" s="1"/>
  <c r="BH236" i="29" s="1"/>
  <c r="BA236" i="29"/>
  <c r="BB236" i="29" s="1"/>
  <c r="BK235" i="29"/>
  <c r="BJ235" i="29"/>
  <c r="BD235" i="29" s="1"/>
  <c r="BF235" i="29"/>
  <c r="BH235" i="29" s="1"/>
  <c r="BB235" i="29"/>
  <c r="BA235" i="29"/>
  <c r="BK234" i="29"/>
  <c r="BJ234" i="29"/>
  <c r="BD234" i="29" s="1"/>
  <c r="BF234" i="29" s="1"/>
  <c r="BH234" i="29" s="1"/>
  <c r="BA234" i="29"/>
  <c r="BB234" i="29" s="1"/>
  <c r="BK233" i="29"/>
  <c r="BJ233" i="29"/>
  <c r="BD233" i="29" s="1"/>
  <c r="BF233" i="29" s="1"/>
  <c r="BH233" i="29" s="1"/>
  <c r="BB233" i="29"/>
  <c r="BA233" i="29"/>
  <c r="BK232" i="29"/>
  <c r="BJ232" i="29"/>
  <c r="BF232" i="29"/>
  <c r="BH232" i="29" s="1"/>
  <c r="BD232" i="29"/>
  <c r="BA232" i="29"/>
  <c r="BB232" i="29" s="1"/>
  <c r="BK231" i="29"/>
  <c r="BJ231" i="29"/>
  <c r="BD231" i="29"/>
  <c r="BF231" i="29" s="1"/>
  <c r="BH231" i="29" s="1"/>
  <c r="BB231" i="29"/>
  <c r="BA231" i="29"/>
  <c r="BK230" i="29"/>
  <c r="BJ230" i="29"/>
  <c r="BD230" i="29"/>
  <c r="BF230" i="29" s="1"/>
  <c r="BH230" i="29" s="1"/>
  <c r="BA230" i="29"/>
  <c r="BB230" i="29" s="1"/>
  <c r="BK229" i="29"/>
  <c r="BJ229" i="29"/>
  <c r="BD229" i="29" s="1"/>
  <c r="BF229" i="29" s="1"/>
  <c r="BH229" i="29" s="1"/>
  <c r="BB229" i="29"/>
  <c r="BA229" i="29"/>
  <c r="BK228" i="29"/>
  <c r="BJ228" i="29"/>
  <c r="BD228" i="29"/>
  <c r="BF228" i="29" s="1"/>
  <c r="BH228" i="29" s="1"/>
  <c r="BA228" i="29"/>
  <c r="BB228" i="29" s="1"/>
  <c r="BK227" i="29"/>
  <c r="BJ227" i="29"/>
  <c r="BD227" i="29" s="1"/>
  <c r="BF227" i="29" s="1"/>
  <c r="BH227" i="29" s="1"/>
  <c r="BB227" i="29"/>
  <c r="BA227" i="29"/>
  <c r="BK226" i="29"/>
  <c r="BJ226" i="29"/>
  <c r="BD226" i="29" s="1"/>
  <c r="BF226" i="29" s="1"/>
  <c r="BH226" i="29" s="1"/>
  <c r="BA226" i="29"/>
  <c r="BB226" i="29" s="1"/>
  <c r="BK225" i="29"/>
  <c r="BJ225" i="29"/>
  <c r="BD225" i="29" s="1"/>
  <c r="BF225" i="29"/>
  <c r="BH225" i="29" s="1"/>
  <c r="BB225" i="29"/>
  <c r="BA225" i="29"/>
  <c r="BK224" i="29"/>
  <c r="BJ224" i="29"/>
  <c r="BF224" i="29"/>
  <c r="BH224" i="29" s="1"/>
  <c r="BD224" i="29"/>
  <c r="BA224" i="29"/>
  <c r="BB224" i="29" s="1"/>
  <c r="BK223" i="29"/>
  <c r="BJ223" i="29"/>
  <c r="BD223" i="29" s="1"/>
  <c r="BF223" i="29" s="1"/>
  <c r="BH223" i="29" s="1"/>
  <c r="BB223" i="29"/>
  <c r="BA223" i="29"/>
  <c r="BK222" i="29"/>
  <c r="BJ222" i="29"/>
  <c r="BD222" i="29"/>
  <c r="BF222" i="29" s="1"/>
  <c r="BH222" i="29" s="1"/>
  <c r="BA222" i="29"/>
  <c r="BB222" i="29" s="1"/>
  <c r="BK221" i="29"/>
  <c r="BJ221" i="29"/>
  <c r="BD221" i="29" s="1"/>
  <c r="BF221" i="29" s="1"/>
  <c r="BH221" i="29" s="1"/>
  <c r="BA221" i="29"/>
  <c r="BB221" i="29" s="1"/>
  <c r="BK220" i="29"/>
  <c r="BJ220" i="29"/>
  <c r="BD220" i="29"/>
  <c r="BF220" i="29" s="1"/>
  <c r="BH220" i="29" s="1"/>
  <c r="BA220" i="29"/>
  <c r="BB220" i="29" s="1"/>
  <c r="BK219" i="29"/>
  <c r="BJ219" i="29"/>
  <c r="BD219" i="29" s="1"/>
  <c r="BF219" i="29"/>
  <c r="BH219" i="29" s="1"/>
  <c r="BB219" i="29"/>
  <c r="BA219" i="29"/>
  <c r="BK218" i="29"/>
  <c r="BJ218" i="29"/>
  <c r="BD218" i="29" s="1"/>
  <c r="BF218" i="29" s="1"/>
  <c r="BH218" i="29" s="1"/>
  <c r="BA218" i="29"/>
  <c r="BB218" i="29" s="1"/>
  <c r="BK217" i="29"/>
  <c r="BJ217" i="29"/>
  <c r="BD217" i="29" s="1"/>
  <c r="BF217" i="29" s="1"/>
  <c r="BH217" i="29" s="1"/>
  <c r="BB217" i="29"/>
  <c r="BA217" i="29"/>
  <c r="BK216" i="29"/>
  <c r="BJ216" i="29"/>
  <c r="BF216" i="29"/>
  <c r="BH216" i="29" s="1"/>
  <c r="BD216" i="29"/>
  <c r="BA216" i="29"/>
  <c r="BB216" i="29" s="1"/>
  <c r="BK215" i="29"/>
  <c r="BJ215" i="29"/>
  <c r="BD215" i="29"/>
  <c r="BF215" i="29" s="1"/>
  <c r="BH215" i="29" s="1"/>
  <c r="BB215" i="29"/>
  <c r="BA215" i="29"/>
  <c r="BK214" i="29"/>
  <c r="BJ214" i="29"/>
  <c r="BD214" i="29"/>
  <c r="BF214" i="29" s="1"/>
  <c r="BH214" i="29" s="1"/>
  <c r="BA214" i="29"/>
  <c r="BB214" i="29" s="1"/>
  <c r="BK213" i="29"/>
  <c r="BJ213" i="29"/>
  <c r="BD213" i="29" s="1"/>
  <c r="BF213" i="29" s="1"/>
  <c r="BH213" i="29" s="1"/>
  <c r="BB213" i="29"/>
  <c r="BA213" i="29"/>
  <c r="BK212" i="29"/>
  <c r="BJ212" i="29"/>
  <c r="BD212" i="29"/>
  <c r="BA212" i="29"/>
  <c r="BB212" i="29" s="1"/>
  <c r="BK211" i="29"/>
  <c r="BJ211" i="29"/>
  <c r="BD211" i="29"/>
  <c r="BA211" i="29"/>
  <c r="BB211" i="29" s="1"/>
  <c r="BK210" i="29"/>
  <c r="BJ210" i="29"/>
  <c r="BD210" i="29"/>
  <c r="BA210" i="29"/>
  <c r="BB210" i="29" s="1"/>
  <c r="BK209" i="29"/>
  <c r="BJ209" i="29"/>
  <c r="BD209" i="29" s="1"/>
  <c r="BB209" i="29"/>
  <c r="BA209" i="29"/>
  <c r="BK208" i="29"/>
  <c r="BJ208" i="29"/>
  <c r="BD208" i="29" s="1"/>
  <c r="BA208" i="29"/>
  <c r="BB208" i="29" s="1"/>
  <c r="BK207" i="29"/>
  <c r="BJ207" i="29"/>
  <c r="BD207" i="29" s="1"/>
  <c r="BA207" i="29"/>
  <c r="BB207" i="29" s="1"/>
  <c r="BK206" i="29"/>
  <c r="BJ206" i="29"/>
  <c r="BD206" i="29"/>
  <c r="BA206" i="29"/>
  <c r="BB206" i="29" s="1"/>
  <c r="BK205" i="29"/>
  <c r="BJ205" i="29"/>
  <c r="BD205" i="29" s="1"/>
  <c r="BB205" i="29"/>
  <c r="BA205" i="29"/>
  <c r="BK204" i="29"/>
  <c r="BJ204" i="29"/>
  <c r="BD204" i="29"/>
  <c r="BA204" i="29"/>
  <c r="BB204" i="29" s="1"/>
  <c r="BK203" i="29"/>
  <c r="BJ203" i="29"/>
  <c r="BD203" i="29"/>
  <c r="BA203" i="29"/>
  <c r="BB203" i="29" s="1"/>
  <c r="BK202" i="29"/>
  <c r="BJ202" i="29"/>
  <c r="BD202" i="29" s="1"/>
  <c r="BB202" i="29"/>
  <c r="BA202" i="29"/>
  <c r="BK201" i="29"/>
  <c r="BJ201" i="29"/>
  <c r="BD201" i="29"/>
  <c r="BA201" i="29"/>
  <c r="BB201" i="29" s="1"/>
  <c r="BK200" i="29"/>
  <c r="BJ200" i="29"/>
  <c r="BD200" i="29"/>
  <c r="BB200" i="29"/>
  <c r="BA200" i="29"/>
  <c r="AU200" i="29"/>
  <c r="AV200" i="29" s="1"/>
  <c r="U20" i="29" s="1"/>
  <c r="BK199" i="29"/>
  <c r="BJ199" i="29"/>
  <c r="BD199" i="29"/>
  <c r="BA199" i="29"/>
  <c r="BB199" i="29" s="1"/>
  <c r="BK198" i="29"/>
  <c r="BJ198" i="29"/>
  <c r="BD198" i="29" s="1"/>
  <c r="BB198" i="29"/>
  <c r="BA198" i="29"/>
  <c r="BK197" i="29"/>
  <c r="BJ197" i="29"/>
  <c r="BD197" i="29"/>
  <c r="BA197" i="29"/>
  <c r="BB197" i="29" s="1"/>
  <c r="BK196" i="29"/>
  <c r="BJ196" i="29"/>
  <c r="BD196" i="29"/>
  <c r="BB196" i="29"/>
  <c r="BA196" i="29"/>
  <c r="AP196" i="29"/>
  <c r="BK195" i="29"/>
  <c r="BJ195" i="29"/>
  <c r="BD195" i="29"/>
  <c r="BA195" i="29"/>
  <c r="BB195" i="29" s="1"/>
  <c r="BK194" i="29"/>
  <c r="BJ194" i="29"/>
  <c r="BD194" i="29"/>
  <c r="BB194" i="29"/>
  <c r="BA194" i="29"/>
  <c r="AP194" i="29"/>
  <c r="AO194" i="29"/>
  <c r="AO196" i="29" s="1"/>
  <c r="BK193" i="29"/>
  <c r="BJ193" i="29"/>
  <c r="BD193" i="29" s="1"/>
  <c r="BA193" i="29"/>
  <c r="BB193" i="29" s="1"/>
  <c r="BK192" i="29"/>
  <c r="BJ192" i="29"/>
  <c r="BD192" i="29" s="1"/>
  <c r="BB192" i="29"/>
  <c r="BA192" i="29"/>
  <c r="AU192" i="29"/>
  <c r="AO192" i="29"/>
  <c r="AI192" i="29"/>
  <c r="AC192" i="29"/>
  <c r="V192" i="29"/>
  <c r="BK191" i="29"/>
  <c r="BJ191" i="29"/>
  <c r="BD191" i="29" s="1"/>
  <c r="BA191" i="29"/>
  <c r="BB191" i="29" s="1"/>
  <c r="BK190" i="29"/>
  <c r="BJ190" i="29"/>
  <c r="BD190" i="29" s="1"/>
  <c r="BA190" i="29"/>
  <c r="BB190" i="29" s="1"/>
  <c r="BK189" i="29"/>
  <c r="BJ189" i="29"/>
  <c r="BD189" i="29"/>
  <c r="BB189" i="29"/>
  <c r="BA189" i="29"/>
  <c r="BK188" i="29"/>
  <c r="BJ188" i="29"/>
  <c r="BD188" i="29" s="1"/>
  <c r="BB188" i="29"/>
  <c r="BA188" i="29"/>
  <c r="BK187" i="29"/>
  <c r="BJ187" i="29"/>
  <c r="BD187" i="29" s="1"/>
  <c r="BA187" i="29"/>
  <c r="BB187" i="29" s="1"/>
  <c r="BK186" i="29"/>
  <c r="BJ186" i="29"/>
  <c r="BD186" i="29" s="1"/>
  <c r="BB186" i="29"/>
  <c r="BA186" i="29"/>
  <c r="BK185" i="29"/>
  <c r="BJ185" i="29"/>
  <c r="BD185" i="29" s="1"/>
  <c r="BA185" i="29"/>
  <c r="BB185" i="29" s="1"/>
  <c r="BK184" i="29"/>
  <c r="BJ184" i="29"/>
  <c r="BD184" i="29" s="1"/>
  <c r="BA184" i="29"/>
  <c r="BB184" i="29" s="1"/>
  <c r="BK183" i="29"/>
  <c r="BJ183" i="29"/>
  <c r="BD183" i="29" s="1"/>
  <c r="BA183" i="29"/>
  <c r="BB183" i="29" s="1"/>
  <c r="BK182" i="29"/>
  <c r="BJ182" i="29"/>
  <c r="BD182" i="29" s="1"/>
  <c r="BB182" i="29"/>
  <c r="BA182" i="29"/>
  <c r="BK181" i="29"/>
  <c r="BJ181" i="29"/>
  <c r="BD181" i="29" s="1"/>
  <c r="BB181" i="29"/>
  <c r="BA181" i="29"/>
  <c r="Q181" i="29"/>
  <c r="BK180" i="29"/>
  <c r="BJ180" i="29"/>
  <c r="BD180" i="29" s="1"/>
  <c r="BA180" i="29"/>
  <c r="BB180" i="29" s="1"/>
  <c r="BK179" i="29"/>
  <c r="BJ179" i="29"/>
  <c r="BD179" i="29"/>
  <c r="BA179" i="29"/>
  <c r="BB179" i="29" s="1"/>
  <c r="BK178" i="29"/>
  <c r="BJ178" i="29"/>
  <c r="BD178" i="29"/>
  <c r="BA178" i="29"/>
  <c r="BB178" i="29" s="1"/>
  <c r="BK177" i="29"/>
  <c r="BJ177" i="29"/>
  <c r="BD177" i="29"/>
  <c r="BB177" i="29"/>
  <c r="BA177" i="29"/>
  <c r="BK176" i="29"/>
  <c r="BJ176" i="29"/>
  <c r="BD176" i="29"/>
  <c r="BB176" i="29"/>
  <c r="BA176" i="29"/>
  <c r="BN175" i="29"/>
  <c r="BK175" i="29"/>
  <c r="BJ175" i="29"/>
  <c r="BD175" i="29" s="1"/>
  <c r="BA175" i="29"/>
  <c r="BB175" i="29" s="1"/>
  <c r="BN174" i="29"/>
  <c r="BK174" i="29"/>
  <c r="BJ174" i="29"/>
  <c r="BD174" i="29" s="1"/>
  <c r="BA174" i="29"/>
  <c r="BB174" i="29" s="1"/>
  <c r="BN173" i="29"/>
  <c r="BK173" i="29"/>
  <c r="BJ173" i="29"/>
  <c r="BD173" i="29" s="1"/>
  <c r="BB173" i="29"/>
  <c r="BA173" i="29"/>
  <c r="BN172" i="29"/>
  <c r="BK172" i="29"/>
  <c r="BJ172" i="29"/>
  <c r="BD172" i="29" s="1"/>
  <c r="BA172" i="29"/>
  <c r="BB172" i="29" s="1"/>
  <c r="BN171" i="29"/>
  <c r="BK171" i="29"/>
  <c r="BJ171" i="29"/>
  <c r="BD171" i="29" s="1"/>
  <c r="BA171" i="29"/>
  <c r="BB171" i="29" s="1"/>
  <c r="BN170" i="29"/>
  <c r="BK170" i="29"/>
  <c r="BJ170" i="29"/>
  <c r="BD170" i="29" s="1"/>
  <c r="BB170" i="29"/>
  <c r="BA170" i="29"/>
  <c r="BN169" i="29"/>
  <c r="BK169" i="29"/>
  <c r="BJ169" i="29"/>
  <c r="BD169" i="29" s="1"/>
  <c r="BA169" i="29"/>
  <c r="BB169" i="29" s="1"/>
  <c r="BN168" i="29"/>
  <c r="BK168" i="29"/>
  <c r="BJ168" i="29"/>
  <c r="BD168" i="29" s="1"/>
  <c r="BB168" i="29"/>
  <c r="BA168" i="29"/>
  <c r="BN167" i="29"/>
  <c r="BK167" i="29"/>
  <c r="BJ167" i="29"/>
  <c r="BD167" i="29" s="1"/>
  <c r="BA167" i="29"/>
  <c r="BB167" i="29" s="1"/>
  <c r="BO166" i="29"/>
  <c r="BN166" i="29"/>
  <c r="BK166" i="29"/>
  <c r="BJ166" i="29"/>
  <c r="BD166" i="29" s="1"/>
  <c r="BA166" i="29"/>
  <c r="BB166" i="29" s="1"/>
  <c r="BN165" i="29"/>
  <c r="BK165" i="29"/>
  <c r="BJ165" i="29"/>
  <c r="BD165" i="29" s="1"/>
  <c r="BB165" i="29"/>
  <c r="BA165" i="29"/>
  <c r="BN164" i="29"/>
  <c r="BK164" i="29"/>
  <c r="BJ164" i="29"/>
  <c r="BD164" i="29" s="1"/>
  <c r="BB164" i="29"/>
  <c r="BA164" i="29"/>
  <c r="BN163" i="29"/>
  <c r="BK163" i="29"/>
  <c r="BJ163" i="29"/>
  <c r="BD163" i="29"/>
  <c r="BA163" i="29"/>
  <c r="BB163" i="29" s="1"/>
  <c r="BN162" i="29"/>
  <c r="BK162" i="29"/>
  <c r="BJ162" i="29"/>
  <c r="BD162" i="29" s="1"/>
  <c r="BA162" i="29"/>
  <c r="BB162" i="29" s="1"/>
  <c r="AJ162" i="29"/>
  <c r="AJ176" i="29" s="1"/>
  <c r="BN161" i="29"/>
  <c r="BK161" i="29"/>
  <c r="BJ161" i="29"/>
  <c r="BD161" i="29" s="1"/>
  <c r="BA161" i="29"/>
  <c r="BB161" i="29" s="1"/>
  <c r="BN160" i="29"/>
  <c r="BK160" i="29"/>
  <c r="BJ160" i="29"/>
  <c r="BD160" i="29"/>
  <c r="BA160" i="29"/>
  <c r="BB160" i="29" s="1"/>
  <c r="BN159" i="29"/>
  <c r="BK159" i="29"/>
  <c r="BJ159" i="29"/>
  <c r="BD159" i="29" s="1"/>
  <c r="BB159" i="29"/>
  <c r="BA159" i="29"/>
  <c r="BN158" i="29"/>
  <c r="BO158" i="29" s="1"/>
  <c r="BK158" i="29"/>
  <c r="BJ158" i="29"/>
  <c r="BD158" i="29" s="1"/>
  <c r="BA158" i="29"/>
  <c r="BB158" i="29" s="1"/>
  <c r="BN157" i="29"/>
  <c r="BK157" i="29"/>
  <c r="BJ157" i="29"/>
  <c r="BD157" i="29"/>
  <c r="BB157" i="29"/>
  <c r="BA157" i="29"/>
  <c r="AV157" i="29"/>
  <c r="BN156" i="29"/>
  <c r="BM156" i="29"/>
  <c r="BK156" i="29"/>
  <c r="BJ156" i="29"/>
  <c r="BD156" i="29"/>
  <c r="BA156" i="29"/>
  <c r="BB156" i="29" s="1"/>
  <c r="H139" i="29"/>
  <c r="H138" i="29"/>
  <c r="H137" i="29"/>
  <c r="H136" i="29"/>
  <c r="H135" i="29"/>
  <c r="H134" i="29"/>
  <c r="H133" i="29"/>
  <c r="H132" i="29"/>
  <c r="H131" i="29"/>
  <c r="H130" i="29"/>
  <c r="H129" i="29"/>
  <c r="H128" i="29"/>
  <c r="H127" i="29"/>
  <c r="H126" i="29"/>
  <c r="H125" i="29"/>
  <c r="H124" i="29"/>
  <c r="H123" i="29"/>
  <c r="H122" i="29"/>
  <c r="H121" i="29"/>
  <c r="H120" i="29"/>
  <c r="H119" i="29"/>
  <c r="H118" i="29"/>
  <c r="H117" i="29"/>
  <c r="H116" i="29"/>
  <c r="H115" i="29"/>
  <c r="H114" i="29"/>
  <c r="H113" i="29"/>
  <c r="H112" i="29"/>
  <c r="H111" i="29"/>
  <c r="H110" i="29"/>
  <c r="H109" i="29"/>
  <c r="H108" i="29"/>
  <c r="H107" i="29"/>
  <c r="H106" i="29"/>
  <c r="H105" i="29"/>
  <c r="H104" i="29"/>
  <c r="H103" i="29"/>
  <c r="H102" i="29"/>
  <c r="H101" i="29"/>
  <c r="H100" i="29"/>
  <c r="H99" i="29"/>
  <c r="H98" i="29"/>
  <c r="H97" i="29"/>
  <c r="H96" i="29"/>
  <c r="H95" i="29"/>
  <c r="H94" i="29"/>
  <c r="H93" i="29"/>
  <c r="H92" i="29"/>
  <c r="H91" i="29"/>
  <c r="H90" i="29"/>
  <c r="H89" i="29"/>
  <c r="H88" i="29"/>
  <c r="H87" i="29"/>
  <c r="H86" i="29"/>
  <c r="H85" i="29"/>
  <c r="H84" i="29"/>
  <c r="H83" i="29"/>
  <c r="H82" i="29"/>
  <c r="H81" i="29"/>
  <c r="H80" i="29"/>
  <c r="H79" i="29"/>
  <c r="H78" i="29"/>
  <c r="H77" i="29"/>
  <c r="H76" i="29"/>
  <c r="H75" i="29"/>
  <c r="H74" i="29"/>
  <c r="H73" i="29"/>
  <c r="H72" i="29"/>
  <c r="H71" i="29"/>
  <c r="H70" i="29"/>
  <c r="H69" i="29"/>
  <c r="H68" i="29"/>
  <c r="H67" i="29"/>
  <c r="H66" i="29"/>
  <c r="H65" i="29"/>
  <c r="H64" i="29"/>
  <c r="H63" i="29"/>
  <c r="H62" i="29"/>
  <c r="H61" i="29"/>
  <c r="H60" i="29"/>
  <c r="H59" i="29"/>
  <c r="H58" i="29"/>
  <c r="H57" i="29"/>
  <c r="H56" i="29"/>
  <c r="H55" i="29"/>
  <c r="H54" i="29"/>
  <c r="H53" i="29"/>
  <c r="H52" i="29"/>
  <c r="H51" i="29"/>
  <c r="H50" i="29"/>
  <c r="H49" i="29"/>
  <c r="H48" i="29"/>
  <c r="H47" i="29"/>
  <c r="H46" i="29"/>
  <c r="N45" i="29"/>
  <c r="H45" i="29"/>
  <c r="U44" i="29"/>
  <c r="H44" i="29"/>
  <c r="H43" i="29"/>
  <c r="H42" i="29"/>
  <c r="U41" i="29"/>
  <c r="H41" i="29"/>
  <c r="H40" i="29"/>
  <c r="H39" i="29"/>
  <c r="H38" i="29"/>
  <c r="H37" i="29"/>
  <c r="H36" i="29"/>
  <c r="H35" i="29"/>
  <c r="U34" i="29"/>
  <c r="H34" i="29"/>
  <c r="H33" i="29"/>
  <c r="H32" i="29"/>
  <c r="H31" i="29"/>
  <c r="H30" i="29"/>
  <c r="H29" i="29"/>
  <c r="H28" i="29"/>
  <c r="U27" i="29"/>
  <c r="H27" i="29"/>
  <c r="H26" i="29"/>
  <c r="H25" i="29"/>
  <c r="V24" i="29"/>
  <c r="H24" i="29"/>
  <c r="H23" i="29"/>
  <c r="H22" i="29"/>
  <c r="H21" i="29"/>
  <c r="H20" i="29"/>
  <c r="V18" i="29"/>
  <c r="U18" i="29"/>
  <c r="I12" i="29"/>
  <c r="BA401" i="28"/>
  <c r="BB401" i="28" s="1"/>
  <c r="BA400" i="28"/>
  <c r="BB400" i="28" s="1"/>
  <c r="BB399" i="28"/>
  <c r="BA399" i="28"/>
  <c r="BB398" i="28"/>
  <c r="BA398" i="28"/>
  <c r="BA397" i="28"/>
  <c r="BB397" i="28" s="1"/>
  <c r="BA396" i="28"/>
  <c r="BB396" i="28" s="1"/>
  <c r="BB395" i="28"/>
  <c r="BA395" i="28"/>
  <c r="BB394" i="28"/>
  <c r="BA394" i="28"/>
  <c r="BA393" i="28"/>
  <c r="BB393" i="28" s="1"/>
  <c r="BB392" i="28"/>
  <c r="BA392" i="28"/>
  <c r="BA391" i="28"/>
  <c r="BB391" i="28" s="1"/>
  <c r="BB390" i="28"/>
  <c r="BA390" i="28"/>
  <c r="BA389" i="28"/>
  <c r="BB389" i="28" s="1"/>
  <c r="BA388" i="28"/>
  <c r="BB388" i="28" s="1"/>
  <c r="BA387" i="28"/>
  <c r="BB387" i="28" s="1"/>
  <c r="BB386" i="28"/>
  <c r="BA386" i="28"/>
  <c r="BA385" i="28"/>
  <c r="BB385" i="28" s="1"/>
  <c r="BB384" i="28"/>
  <c r="BA384" i="28"/>
  <c r="BA383" i="28"/>
  <c r="BB383" i="28" s="1"/>
  <c r="BB382" i="28"/>
  <c r="BA382" i="28"/>
  <c r="BA381" i="28"/>
  <c r="BB381" i="28" s="1"/>
  <c r="BB380" i="28"/>
  <c r="BA380" i="28"/>
  <c r="BA379" i="28"/>
  <c r="BB379" i="28" s="1"/>
  <c r="BB378" i="28"/>
  <c r="BA378" i="28"/>
  <c r="BA377" i="28"/>
  <c r="BB377" i="28" s="1"/>
  <c r="BB376" i="28"/>
  <c r="BA376" i="28"/>
  <c r="BA375" i="28"/>
  <c r="BB375" i="28" s="1"/>
  <c r="BB374" i="28"/>
  <c r="BA374" i="28"/>
  <c r="BA373" i="28"/>
  <c r="BB373" i="28" s="1"/>
  <c r="BA372" i="28"/>
  <c r="BB372" i="28" s="1"/>
  <c r="BA371" i="28"/>
  <c r="BB371" i="28" s="1"/>
  <c r="BB370" i="28"/>
  <c r="BA370" i="28"/>
  <c r="BA369" i="28"/>
  <c r="BB369" i="28" s="1"/>
  <c r="BB368" i="28"/>
  <c r="BA368" i="28"/>
  <c r="BA367" i="28"/>
  <c r="BB367" i="28" s="1"/>
  <c r="BB366" i="28"/>
  <c r="BA366" i="28"/>
  <c r="BA365" i="28"/>
  <c r="BB365" i="28" s="1"/>
  <c r="BB364" i="28"/>
  <c r="BA364" i="28"/>
  <c r="BA363" i="28"/>
  <c r="BB363" i="28" s="1"/>
  <c r="BB362" i="28"/>
  <c r="BA362" i="28"/>
  <c r="BA361" i="28"/>
  <c r="BB361" i="28" s="1"/>
  <c r="BB360" i="28"/>
  <c r="BA360" i="28"/>
  <c r="BA359" i="28"/>
  <c r="BB359" i="28" s="1"/>
  <c r="BB358" i="28"/>
  <c r="BA358" i="28"/>
  <c r="BA357" i="28"/>
  <c r="BB357" i="28" s="1"/>
  <c r="BA356" i="28"/>
  <c r="BB356" i="28" s="1"/>
  <c r="BA355" i="28"/>
  <c r="BB355" i="28" s="1"/>
  <c r="BB354" i="28"/>
  <c r="BA354" i="28"/>
  <c r="BA353" i="28"/>
  <c r="BB353" i="28" s="1"/>
  <c r="BB352" i="28"/>
  <c r="BA352" i="28"/>
  <c r="BA351" i="28"/>
  <c r="BB351" i="28" s="1"/>
  <c r="BB350" i="28"/>
  <c r="BA350" i="28"/>
  <c r="BA349" i="28"/>
  <c r="BB349" i="28" s="1"/>
  <c r="BB348" i="28"/>
  <c r="BA348" i="28"/>
  <c r="BA347" i="28"/>
  <c r="BB347" i="28" s="1"/>
  <c r="BB346" i="28"/>
  <c r="BA346" i="28"/>
  <c r="BA345" i="28"/>
  <c r="BB345" i="28" s="1"/>
  <c r="BB344" i="28"/>
  <c r="BA344" i="28"/>
  <c r="BA343" i="28"/>
  <c r="BB343" i="28" s="1"/>
  <c r="BB342" i="28"/>
  <c r="BA342" i="28"/>
  <c r="BA341" i="28"/>
  <c r="BB341" i="28" s="1"/>
  <c r="BA340" i="28"/>
  <c r="BB340" i="28" s="1"/>
  <c r="BA339" i="28"/>
  <c r="BB339" i="28" s="1"/>
  <c r="BB338" i="28"/>
  <c r="BA338" i="28"/>
  <c r="BA337" i="28"/>
  <c r="BB337" i="28" s="1"/>
  <c r="BB336" i="28"/>
  <c r="BA336" i="28"/>
  <c r="BA335" i="28"/>
  <c r="BB335" i="28" s="1"/>
  <c r="BB334" i="28"/>
  <c r="BA334" i="28"/>
  <c r="BA333" i="28"/>
  <c r="BB333" i="28" s="1"/>
  <c r="BB332" i="28"/>
  <c r="BA332" i="28"/>
  <c r="BA331" i="28"/>
  <c r="BB331" i="28" s="1"/>
  <c r="BB330" i="28"/>
  <c r="BA330" i="28"/>
  <c r="BA329" i="28"/>
  <c r="BB329" i="28" s="1"/>
  <c r="BB328" i="28"/>
  <c r="BA328" i="28"/>
  <c r="BA327" i="28"/>
  <c r="BB327" i="28" s="1"/>
  <c r="BB326" i="28"/>
  <c r="BA326" i="28"/>
  <c r="BA325" i="28"/>
  <c r="BB325" i="28" s="1"/>
  <c r="BA324" i="28"/>
  <c r="BB324" i="28" s="1"/>
  <c r="BA323" i="28"/>
  <c r="BB323" i="28" s="1"/>
  <c r="BB322" i="28"/>
  <c r="BA322" i="28"/>
  <c r="BA321" i="28"/>
  <c r="BB321" i="28" s="1"/>
  <c r="BB320" i="28"/>
  <c r="BA320" i="28"/>
  <c r="BA319" i="28"/>
  <c r="BB319" i="28" s="1"/>
  <c r="BB318" i="28"/>
  <c r="BA318" i="28"/>
  <c r="BA317" i="28"/>
  <c r="BB317" i="28" s="1"/>
  <c r="BB316" i="28"/>
  <c r="BA316" i="28"/>
  <c r="BA315" i="28"/>
  <c r="BB315" i="28" s="1"/>
  <c r="BB314" i="28"/>
  <c r="BA314" i="28"/>
  <c r="BA313" i="28"/>
  <c r="BB313" i="28" s="1"/>
  <c r="BB312" i="28"/>
  <c r="BA312" i="28"/>
  <c r="BA311" i="28"/>
  <c r="BB311" i="28" s="1"/>
  <c r="BB310" i="28"/>
  <c r="BA310" i="28"/>
  <c r="BA309" i="28"/>
  <c r="BB309" i="28" s="1"/>
  <c r="BA308" i="28"/>
  <c r="BB308" i="28" s="1"/>
  <c r="BA307" i="28"/>
  <c r="BB307" i="28" s="1"/>
  <c r="BB306" i="28"/>
  <c r="BA306" i="28"/>
  <c r="BA305" i="28"/>
  <c r="BB305" i="28" s="1"/>
  <c r="BB304" i="28"/>
  <c r="BA304" i="28"/>
  <c r="BA303" i="28"/>
  <c r="BB303" i="28" s="1"/>
  <c r="BB302" i="28"/>
  <c r="BA302" i="28"/>
  <c r="BA301" i="28"/>
  <c r="BB301" i="28" s="1"/>
  <c r="BB300" i="28"/>
  <c r="BA300" i="28"/>
  <c r="BA299" i="28"/>
  <c r="BB299" i="28" s="1"/>
  <c r="BB298" i="28"/>
  <c r="BA298" i="28"/>
  <c r="BA297" i="28"/>
  <c r="BB297" i="28" s="1"/>
  <c r="BB296" i="28"/>
  <c r="BA296" i="28"/>
  <c r="BA295" i="28"/>
  <c r="BB295" i="28" s="1"/>
  <c r="BB294" i="28"/>
  <c r="BA294" i="28"/>
  <c r="BA293" i="28"/>
  <c r="BB293" i="28" s="1"/>
  <c r="BA292" i="28"/>
  <c r="BB292" i="28" s="1"/>
  <c r="BA291" i="28"/>
  <c r="BB291" i="28" s="1"/>
  <c r="BB290" i="28"/>
  <c r="BA290" i="28"/>
  <c r="BA289" i="28"/>
  <c r="BB289" i="28" s="1"/>
  <c r="BB288" i="28"/>
  <c r="BA288" i="28"/>
  <c r="BA287" i="28"/>
  <c r="BB287" i="28" s="1"/>
  <c r="BB286" i="28"/>
  <c r="BA286" i="28"/>
  <c r="BA285" i="28"/>
  <c r="BB285" i="28" s="1"/>
  <c r="BB284" i="28"/>
  <c r="BA284" i="28"/>
  <c r="BA283" i="28"/>
  <c r="BB283" i="28" s="1"/>
  <c r="BB282" i="28"/>
  <c r="BA282" i="28"/>
  <c r="BK275" i="28"/>
  <c r="BJ275" i="28"/>
  <c r="BD275" i="28" s="1"/>
  <c r="BF275" i="28" s="1"/>
  <c r="BH275" i="28" s="1"/>
  <c r="BB275" i="28"/>
  <c r="BA275" i="28"/>
  <c r="BK274" i="28"/>
  <c r="BJ274" i="28"/>
  <c r="BF274" i="28"/>
  <c r="BH274" i="28" s="1"/>
  <c r="BD274" i="28"/>
  <c r="BA274" i="28"/>
  <c r="BB274" i="28" s="1"/>
  <c r="BK273" i="28"/>
  <c r="BJ273" i="28"/>
  <c r="BD273" i="28"/>
  <c r="BF273" i="28" s="1"/>
  <c r="BH273" i="28" s="1"/>
  <c r="BB273" i="28"/>
  <c r="BA273" i="28"/>
  <c r="BK272" i="28"/>
  <c r="BJ272" i="28"/>
  <c r="BD272" i="28"/>
  <c r="BF272" i="28" s="1"/>
  <c r="BH272" i="28" s="1"/>
  <c r="BB272" i="28"/>
  <c r="BA272" i="28"/>
  <c r="BK271" i="28"/>
  <c r="BJ271" i="28"/>
  <c r="BD271" i="28" s="1"/>
  <c r="BF271" i="28" s="1"/>
  <c r="BH271" i="28" s="1"/>
  <c r="BB271" i="28"/>
  <c r="BA271" i="28"/>
  <c r="BK270" i="28"/>
  <c r="BJ270" i="28"/>
  <c r="BD270" i="28" s="1"/>
  <c r="BF270" i="28" s="1"/>
  <c r="BH270" i="28"/>
  <c r="BA270" i="28"/>
  <c r="BB270" i="28" s="1"/>
  <c r="BK269" i="28"/>
  <c r="BJ269" i="28"/>
  <c r="BD269" i="28" s="1"/>
  <c r="BF269" i="28"/>
  <c r="BH269" i="28" s="1"/>
  <c r="BA269" i="28"/>
  <c r="BB269" i="28" s="1"/>
  <c r="BK268" i="28"/>
  <c r="BJ268" i="28"/>
  <c r="BD268" i="28" s="1"/>
  <c r="BF268" i="28" s="1"/>
  <c r="BH268" i="28" s="1"/>
  <c r="BB268" i="28"/>
  <c r="BA268" i="28"/>
  <c r="BK267" i="28"/>
  <c r="BJ267" i="28"/>
  <c r="BD267" i="28" s="1"/>
  <c r="BF267" i="28"/>
  <c r="BH267" i="28" s="1"/>
  <c r="BB267" i="28"/>
  <c r="BA267" i="28"/>
  <c r="BK266" i="28"/>
  <c r="BJ266" i="28"/>
  <c r="BD266" i="28"/>
  <c r="BF266" i="28" s="1"/>
  <c r="BH266" i="28" s="1"/>
  <c r="BA266" i="28"/>
  <c r="BB266" i="28" s="1"/>
  <c r="BK265" i="28"/>
  <c r="BJ265" i="28"/>
  <c r="BD265" i="28"/>
  <c r="BF265" i="28" s="1"/>
  <c r="BH265" i="28" s="1"/>
  <c r="BB265" i="28"/>
  <c r="BA265" i="28"/>
  <c r="BK264" i="28"/>
  <c r="BJ264" i="28"/>
  <c r="BD264" i="28"/>
  <c r="BF264" i="28" s="1"/>
  <c r="BH264" i="28" s="1"/>
  <c r="BA264" i="28"/>
  <c r="BB264" i="28" s="1"/>
  <c r="BK263" i="28"/>
  <c r="BJ263" i="28"/>
  <c r="BD263" i="28" s="1"/>
  <c r="BF263" i="28" s="1"/>
  <c r="BH263" i="28" s="1"/>
  <c r="BA263" i="28"/>
  <c r="BB263" i="28" s="1"/>
  <c r="BK262" i="28"/>
  <c r="BJ262" i="28"/>
  <c r="BD262" i="28" s="1"/>
  <c r="BF262" i="28" s="1"/>
  <c r="BH262" i="28" s="1"/>
  <c r="BA262" i="28"/>
  <c r="BB262" i="28" s="1"/>
  <c r="BK261" i="28"/>
  <c r="BJ261" i="28"/>
  <c r="BD261" i="28" s="1"/>
  <c r="BF261" i="28" s="1"/>
  <c r="BH261" i="28" s="1"/>
  <c r="BA261" i="28"/>
  <c r="BB261" i="28" s="1"/>
  <c r="BK260" i="28"/>
  <c r="BJ260" i="28"/>
  <c r="BD260" i="28" s="1"/>
  <c r="BF260" i="28" s="1"/>
  <c r="BH260" i="28" s="1"/>
  <c r="BB260" i="28"/>
  <c r="BA260" i="28"/>
  <c r="BK259" i="28"/>
  <c r="BJ259" i="28"/>
  <c r="BD259" i="28" s="1"/>
  <c r="BF259" i="28"/>
  <c r="BH259" i="28" s="1"/>
  <c r="BB259" i="28"/>
  <c r="BA259" i="28"/>
  <c r="BK258" i="28"/>
  <c r="BJ258" i="28"/>
  <c r="BD258" i="28" s="1"/>
  <c r="BF258" i="28" s="1"/>
  <c r="BH258" i="28" s="1"/>
  <c r="BA258" i="28"/>
  <c r="BB258" i="28" s="1"/>
  <c r="BK257" i="28"/>
  <c r="BJ257" i="28"/>
  <c r="BF257" i="28"/>
  <c r="BH257" i="28" s="1"/>
  <c r="BD257" i="28"/>
  <c r="BB257" i="28"/>
  <c r="BA257" i="28"/>
  <c r="BK256" i="28"/>
  <c r="BJ256" i="28"/>
  <c r="BD256" i="28"/>
  <c r="BF256" i="28" s="1"/>
  <c r="BH256" i="28" s="1"/>
  <c r="BB256" i="28"/>
  <c r="BA256" i="28"/>
  <c r="BK255" i="28"/>
  <c r="BJ255" i="28"/>
  <c r="BD255" i="28"/>
  <c r="BF255" i="28" s="1"/>
  <c r="BH255" i="28" s="1"/>
  <c r="BA255" i="28"/>
  <c r="BB255" i="28" s="1"/>
  <c r="BK254" i="28"/>
  <c r="BJ254" i="28"/>
  <c r="BD254" i="28" s="1"/>
  <c r="BF254" i="28" s="1"/>
  <c r="BH254" i="28" s="1"/>
  <c r="BA254" i="28"/>
  <c r="BB254" i="28" s="1"/>
  <c r="BK253" i="28"/>
  <c r="BJ253" i="28"/>
  <c r="BD253" i="28" s="1"/>
  <c r="BF253" i="28"/>
  <c r="BH253" i="28" s="1"/>
  <c r="BA253" i="28"/>
  <c r="BB253" i="28" s="1"/>
  <c r="BK252" i="28"/>
  <c r="BJ252" i="28"/>
  <c r="BD252" i="28"/>
  <c r="BF252" i="28" s="1"/>
  <c r="BH252" i="28" s="1"/>
  <c r="BB252" i="28"/>
  <c r="BA252" i="28"/>
  <c r="BK251" i="28"/>
  <c r="BJ251" i="28"/>
  <c r="BD251" i="28" s="1"/>
  <c r="BF251" i="28" s="1"/>
  <c r="BH251" i="28" s="1"/>
  <c r="BB251" i="28"/>
  <c r="BA251" i="28"/>
  <c r="BK250" i="28"/>
  <c r="BJ250" i="28"/>
  <c r="BD250" i="28"/>
  <c r="BF250" i="28" s="1"/>
  <c r="BH250" i="28" s="1"/>
  <c r="BA250" i="28"/>
  <c r="BB250" i="28" s="1"/>
  <c r="BK249" i="28"/>
  <c r="BJ249" i="28"/>
  <c r="BD249" i="28"/>
  <c r="BF249" i="28" s="1"/>
  <c r="BH249" i="28" s="1"/>
  <c r="BB249" i="28"/>
  <c r="BA249" i="28"/>
  <c r="BK248" i="28"/>
  <c r="BJ248" i="28"/>
  <c r="BD248" i="28"/>
  <c r="BF248" i="28" s="1"/>
  <c r="BH248" i="28" s="1"/>
  <c r="BA248" i="28"/>
  <c r="BB248" i="28" s="1"/>
  <c r="BK247" i="28"/>
  <c r="BJ247" i="28"/>
  <c r="BD247" i="28" s="1"/>
  <c r="BF247" i="28" s="1"/>
  <c r="BH247" i="28" s="1"/>
  <c r="BA247" i="28"/>
  <c r="BB247" i="28" s="1"/>
  <c r="BK246" i="28"/>
  <c r="BJ246" i="28"/>
  <c r="BD246" i="28" s="1"/>
  <c r="BF246" i="28" s="1"/>
  <c r="BH246" i="28"/>
  <c r="BA246" i="28"/>
  <c r="BB246" i="28" s="1"/>
  <c r="BK245" i="28"/>
  <c r="BJ245" i="28"/>
  <c r="BD245" i="28" s="1"/>
  <c r="BF245" i="28"/>
  <c r="BH245" i="28" s="1"/>
  <c r="BA245" i="28"/>
  <c r="BB245" i="28" s="1"/>
  <c r="BK244" i="28"/>
  <c r="BJ244" i="28"/>
  <c r="BD244" i="28"/>
  <c r="BF244" i="28" s="1"/>
  <c r="BH244" i="28" s="1"/>
  <c r="BB244" i="28"/>
  <c r="BA244" i="28"/>
  <c r="BK243" i="28"/>
  <c r="BJ243" i="28"/>
  <c r="BD243" i="28" s="1"/>
  <c r="BF243" i="28" s="1"/>
  <c r="BH243" i="28" s="1"/>
  <c r="BB243" i="28"/>
  <c r="BA243" i="28"/>
  <c r="BK242" i="28"/>
  <c r="BJ242" i="28"/>
  <c r="BD242" i="28" s="1"/>
  <c r="BF242" i="28" s="1"/>
  <c r="BH242" i="28" s="1"/>
  <c r="BA242" i="28"/>
  <c r="BB242" i="28" s="1"/>
  <c r="BK241" i="28"/>
  <c r="BJ241" i="28"/>
  <c r="BD241" i="28"/>
  <c r="BF241" i="28" s="1"/>
  <c r="BH241" i="28" s="1"/>
  <c r="BB241" i="28"/>
  <c r="BA241" i="28"/>
  <c r="BK240" i="28"/>
  <c r="BJ240" i="28"/>
  <c r="BF240" i="28"/>
  <c r="BH240" i="28" s="1"/>
  <c r="BD240" i="28"/>
  <c r="BA240" i="28"/>
  <c r="BB240" i="28" s="1"/>
  <c r="BK239" i="28"/>
  <c r="BJ239" i="28"/>
  <c r="BD239" i="28"/>
  <c r="BF239" i="28" s="1"/>
  <c r="BH239" i="28" s="1"/>
  <c r="BA239" i="28"/>
  <c r="BB239" i="28" s="1"/>
  <c r="BK238" i="28"/>
  <c r="BJ238" i="28"/>
  <c r="BD238" i="28" s="1"/>
  <c r="BF238" i="28" s="1"/>
  <c r="BH238" i="28"/>
  <c r="BB238" i="28"/>
  <c r="BA238" i="28"/>
  <c r="BK237" i="28"/>
  <c r="BJ237" i="28"/>
  <c r="BD237" i="28" s="1"/>
  <c r="BF237" i="28"/>
  <c r="BH237" i="28" s="1"/>
  <c r="BA237" i="28"/>
  <c r="BB237" i="28" s="1"/>
  <c r="BK236" i="28"/>
  <c r="BJ236" i="28"/>
  <c r="BD236" i="28" s="1"/>
  <c r="BF236" i="28" s="1"/>
  <c r="BH236" i="28" s="1"/>
  <c r="BB236" i="28"/>
  <c r="BA236" i="28"/>
  <c r="BK235" i="28"/>
  <c r="BJ235" i="28"/>
  <c r="BD235" i="28" s="1"/>
  <c r="BF235" i="28"/>
  <c r="BH235" i="28" s="1"/>
  <c r="BB235" i="28"/>
  <c r="BA235" i="28"/>
  <c r="BK234" i="28"/>
  <c r="BJ234" i="28"/>
  <c r="BD234" i="28" s="1"/>
  <c r="BF234" i="28" s="1"/>
  <c r="BH234" i="28" s="1"/>
  <c r="BA234" i="28"/>
  <c r="BB234" i="28" s="1"/>
  <c r="BK233" i="28"/>
  <c r="BJ233" i="28"/>
  <c r="BD233" i="28"/>
  <c r="BF233" i="28" s="1"/>
  <c r="BH233" i="28" s="1"/>
  <c r="BB233" i="28"/>
  <c r="BA233" i="28"/>
  <c r="BK232" i="28"/>
  <c r="BJ232" i="28"/>
  <c r="BD232" i="28"/>
  <c r="BF232" i="28" s="1"/>
  <c r="BH232" i="28" s="1"/>
  <c r="BA232" i="28"/>
  <c r="BB232" i="28" s="1"/>
  <c r="BK231" i="28"/>
  <c r="BJ231" i="28"/>
  <c r="BD231" i="28"/>
  <c r="BF231" i="28" s="1"/>
  <c r="BH231" i="28" s="1"/>
  <c r="BB231" i="28"/>
  <c r="BA231" i="28"/>
  <c r="BK230" i="28"/>
  <c r="BJ230" i="28"/>
  <c r="BD230" i="28" s="1"/>
  <c r="BF230" i="28" s="1"/>
  <c r="BH230" i="28" s="1"/>
  <c r="BA230" i="28"/>
  <c r="BB230" i="28" s="1"/>
  <c r="BK229" i="28"/>
  <c r="BJ229" i="28"/>
  <c r="BD229" i="28" s="1"/>
  <c r="BF229" i="28" s="1"/>
  <c r="BH229" i="28" s="1"/>
  <c r="BA229" i="28"/>
  <c r="BB229" i="28" s="1"/>
  <c r="BK228" i="28"/>
  <c r="BJ228" i="28"/>
  <c r="BD228" i="28" s="1"/>
  <c r="BF228" i="28" s="1"/>
  <c r="BH228" i="28" s="1"/>
  <c r="BB228" i="28"/>
  <c r="BA228" i="28"/>
  <c r="BK227" i="28"/>
  <c r="BJ227" i="28"/>
  <c r="BD227" i="28" s="1"/>
  <c r="BF227" i="28"/>
  <c r="BH227" i="28" s="1"/>
  <c r="BB227" i="28"/>
  <c r="BA227" i="28"/>
  <c r="BK226" i="28"/>
  <c r="BJ226" i="28"/>
  <c r="BD226" i="28"/>
  <c r="BF226" i="28" s="1"/>
  <c r="BH226" i="28" s="1"/>
  <c r="BA226" i="28"/>
  <c r="BB226" i="28" s="1"/>
  <c r="BK225" i="28"/>
  <c r="BJ225" i="28"/>
  <c r="BF225" i="28"/>
  <c r="BH225" i="28" s="1"/>
  <c r="BD225" i="28"/>
  <c r="BB225" i="28"/>
  <c r="BA225" i="28"/>
  <c r="BK224" i="28"/>
  <c r="BJ224" i="28"/>
  <c r="BD224" i="28"/>
  <c r="BF224" i="28" s="1"/>
  <c r="BH224" i="28" s="1"/>
  <c r="BB224" i="28"/>
  <c r="BA224" i="28"/>
  <c r="BK223" i="28"/>
  <c r="BJ223" i="28"/>
  <c r="BD223" i="28"/>
  <c r="BF223" i="28" s="1"/>
  <c r="BH223" i="28" s="1"/>
  <c r="BA223" i="28"/>
  <c r="BB223" i="28" s="1"/>
  <c r="BK222" i="28"/>
  <c r="BJ222" i="28"/>
  <c r="BD222" i="28" s="1"/>
  <c r="BF222" i="28" s="1"/>
  <c r="BH222" i="28" s="1"/>
  <c r="BA222" i="28"/>
  <c r="BB222" i="28" s="1"/>
  <c r="BK221" i="28"/>
  <c r="BJ221" i="28"/>
  <c r="BD221" i="28" s="1"/>
  <c r="BF221" i="28"/>
  <c r="BH221" i="28" s="1"/>
  <c r="BA221" i="28"/>
  <c r="BB221" i="28" s="1"/>
  <c r="BK220" i="28"/>
  <c r="BJ220" i="28"/>
  <c r="BD220" i="28"/>
  <c r="BF220" i="28" s="1"/>
  <c r="BH220" i="28" s="1"/>
  <c r="BB220" i="28"/>
  <c r="BA220" i="28"/>
  <c r="BK219" i="28"/>
  <c r="BJ219" i="28"/>
  <c r="BD219" i="28" s="1"/>
  <c r="BF219" i="28" s="1"/>
  <c r="BH219" i="28" s="1"/>
  <c r="BB219" i="28"/>
  <c r="BA219" i="28"/>
  <c r="BK218" i="28"/>
  <c r="BJ218" i="28"/>
  <c r="BD218" i="28"/>
  <c r="BF218" i="28" s="1"/>
  <c r="BH218" i="28" s="1"/>
  <c r="BA218" i="28"/>
  <c r="BB218" i="28" s="1"/>
  <c r="BK217" i="28"/>
  <c r="BJ217" i="28"/>
  <c r="BD217" i="28"/>
  <c r="BF217" i="28" s="1"/>
  <c r="BH217" i="28" s="1"/>
  <c r="BB217" i="28"/>
  <c r="BA217" i="28"/>
  <c r="BK216" i="28"/>
  <c r="BJ216" i="28"/>
  <c r="BD216" i="28"/>
  <c r="BF216" i="28" s="1"/>
  <c r="BH216" i="28" s="1"/>
  <c r="BA216" i="28"/>
  <c r="BB216" i="28" s="1"/>
  <c r="BK215" i="28"/>
  <c r="BJ215" i="28"/>
  <c r="BD215" i="28" s="1"/>
  <c r="BF215" i="28" s="1"/>
  <c r="BH215" i="28" s="1"/>
  <c r="BA215" i="28"/>
  <c r="BB215" i="28" s="1"/>
  <c r="BK214" i="28"/>
  <c r="BJ214" i="28"/>
  <c r="BD214" i="28" s="1"/>
  <c r="BF214" i="28" s="1"/>
  <c r="BH214" i="28"/>
  <c r="BA214" i="28"/>
  <c r="BB214" i="28" s="1"/>
  <c r="BK213" i="28"/>
  <c r="BJ213" i="28"/>
  <c r="BD213" i="28" s="1"/>
  <c r="BF213" i="28"/>
  <c r="BH213" i="28" s="1"/>
  <c r="BA213" i="28"/>
  <c r="BB213" i="28" s="1"/>
  <c r="BK212" i="28"/>
  <c r="BJ212" i="28"/>
  <c r="BD212" i="28"/>
  <c r="BB212" i="28"/>
  <c r="BA212" i="28"/>
  <c r="BK211" i="28"/>
  <c r="BJ211" i="28"/>
  <c r="BD211" i="28" s="1"/>
  <c r="BB211" i="28"/>
  <c r="BA211" i="28"/>
  <c r="BK210" i="28"/>
  <c r="BJ210" i="28"/>
  <c r="BD210" i="28" s="1"/>
  <c r="BB210" i="28"/>
  <c r="BA210" i="28"/>
  <c r="BK209" i="28"/>
  <c r="BJ209" i="28"/>
  <c r="BD209" i="28" s="1"/>
  <c r="BB209" i="28"/>
  <c r="BA209" i="28"/>
  <c r="BK208" i="28"/>
  <c r="BJ208" i="28"/>
  <c r="BD208" i="28" s="1"/>
  <c r="BA208" i="28"/>
  <c r="BB208" i="28" s="1"/>
  <c r="BK207" i="28"/>
  <c r="BJ207" i="28"/>
  <c r="BD207" i="28" s="1"/>
  <c r="BA207" i="28"/>
  <c r="BB207" i="28" s="1"/>
  <c r="BK206" i="28"/>
  <c r="BJ206" i="28"/>
  <c r="BD206" i="28" s="1"/>
  <c r="BA206" i="28"/>
  <c r="BB206" i="28" s="1"/>
  <c r="BK205" i="28"/>
  <c r="BJ205" i="28"/>
  <c r="BD205" i="28" s="1"/>
  <c r="BB205" i="28"/>
  <c r="BA205" i="28"/>
  <c r="BK204" i="28"/>
  <c r="BJ204" i="28"/>
  <c r="BD204" i="28"/>
  <c r="BB204" i="28"/>
  <c r="BA204" i="28"/>
  <c r="BK203" i="28"/>
  <c r="BJ203" i="28"/>
  <c r="BD203" i="28" s="1"/>
  <c r="BA203" i="28"/>
  <c r="BB203" i="28" s="1"/>
  <c r="BK202" i="28"/>
  <c r="BJ202" i="28"/>
  <c r="BD202" i="28" s="1"/>
  <c r="BB202" i="28"/>
  <c r="BA202" i="28"/>
  <c r="BK201" i="28"/>
  <c r="BJ201" i="28"/>
  <c r="BD201" i="28"/>
  <c r="BB201" i="28"/>
  <c r="BA201" i="28"/>
  <c r="BK200" i="28"/>
  <c r="BJ200" i="28"/>
  <c r="BD200" i="28" s="1"/>
  <c r="BA200" i="28"/>
  <c r="BB200" i="28" s="1"/>
  <c r="AU200" i="28"/>
  <c r="AV200" i="28" s="1"/>
  <c r="U20" i="28" s="1"/>
  <c r="BK199" i="28"/>
  <c r="BJ199" i="28"/>
  <c r="BD199" i="28"/>
  <c r="BA199" i="28"/>
  <c r="BB199" i="28" s="1"/>
  <c r="BK198" i="28"/>
  <c r="BJ198" i="28"/>
  <c r="BD198" i="28" s="1"/>
  <c r="BA198" i="28"/>
  <c r="BB198" i="28" s="1"/>
  <c r="BK197" i="28"/>
  <c r="BJ197" i="28"/>
  <c r="BD197" i="28"/>
  <c r="BA197" i="28"/>
  <c r="BB197" i="28" s="1"/>
  <c r="BK196" i="28"/>
  <c r="BJ196" i="28"/>
  <c r="BD196" i="28" s="1"/>
  <c r="BA196" i="28"/>
  <c r="BB196" i="28" s="1"/>
  <c r="BK195" i="28"/>
  <c r="BJ195" i="28"/>
  <c r="BD195" i="28"/>
  <c r="BA195" i="28"/>
  <c r="BB195" i="28" s="1"/>
  <c r="BK194" i="28"/>
  <c r="BJ194" i="28"/>
  <c r="BD194" i="28"/>
  <c r="BA194" i="28"/>
  <c r="BB194" i="28" s="1"/>
  <c r="AP194" i="28"/>
  <c r="AO194" i="28"/>
  <c r="AO196" i="28" s="1"/>
  <c r="BK193" i="28"/>
  <c r="BJ193" i="28"/>
  <c r="BD193" i="28"/>
  <c r="BB193" i="28"/>
  <c r="BA193" i="28"/>
  <c r="BK192" i="28"/>
  <c r="BJ192" i="28"/>
  <c r="BD192" i="28"/>
  <c r="BA192" i="28"/>
  <c r="BB192" i="28" s="1"/>
  <c r="AU192" i="28"/>
  <c r="AO192" i="28"/>
  <c r="AI192" i="28"/>
  <c r="AC192" i="28"/>
  <c r="V192" i="28"/>
  <c r="BK191" i="28"/>
  <c r="BJ191" i="28"/>
  <c r="BD191" i="28" s="1"/>
  <c r="BB191" i="28"/>
  <c r="BA191" i="28"/>
  <c r="BK190" i="28"/>
  <c r="BJ190" i="28"/>
  <c r="BD190" i="28"/>
  <c r="BA190" i="28"/>
  <c r="BB190" i="28" s="1"/>
  <c r="BK189" i="28"/>
  <c r="BJ189" i="28"/>
  <c r="BD189" i="28" s="1"/>
  <c r="BB189" i="28"/>
  <c r="BA189" i="28"/>
  <c r="BK188" i="28"/>
  <c r="BJ188" i="28"/>
  <c r="BD188" i="28"/>
  <c r="BA188" i="28"/>
  <c r="BB188" i="28" s="1"/>
  <c r="BK187" i="28"/>
  <c r="BJ187" i="28"/>
  <c r="BD187" i="28" s="1"/>
  <c r="BA187" i="28"/>
  <c r="BB187" i="28" s="1"/>
  <c r="BK186" i="28"/>
  <c r="BJ186" i="28"/>
  <c r="BD186" i="28" s="1"/>
  <c r="BA186" i="28"/>
  <c r="BB186" i="28" s="1"/>
  <c r="BK185" i="28"/>
  <c r="BJ185" i="28"/>
  <c r="BD185" i="28" s="1"/>
  <c r="BB185" i="28"/>
  <c r="BA185" i="28"/>
  <c r="BK184" i="28"/>
  <c r="BJ184" i="28"/>
  <c r="BD184" i="28" s="1"/>
  <c r="BB184" i="28"/>
  <c r="BA184" i="28"/>
  <c r="BK183" i="28"/>
  <c r="BJ183" i="28"/>
  <c r="BD183" i="28" s="1"/>
  <c r="BA183" i="28"/>
  <c r="BB183" i="28" s="1"/>
  <c r="BK182" i="28"/>
  <c r="BJ182" i="28"/>
  <c r="BD182" i="28" s="1"/>
  <c r="BA182" i="28"/>
  <c r="BB182" i="28" s="1"/>
  <c r="BK181" i="28"/>
  <c r="BJ181" i="28"/>
  <c r="BD181" i="28" s="1"/>
  <c r="BA181" i="28"/>
  <c r="BB181" i="28" s="1"/>
  <c r="Q181" i="28"/>
  <c r="BK180" i="28"/>
  <c r="BJ180" i="28"/>
  <c r="BD180" i="28" s="1"/>
  <c r="BB180" i="28"/>
  <c r="BA180" i="28"/>
  <c r="BK179" i="28"/>
  <c r="BJ179" i="28"/>
  <c r="BD179" i="28" s="1"/>
  <c r="BB179" i="28"/>
  <c r="BA179" i="28"/>
  <c r="BK178" i="28"/>
  <c r="BJ178" i="28"/>
  <c r="BD178" i="28" s="1"/>
  <c r="BA178" i="28"/>
  <c r="BB178" i="28" s="1"/>
  <c r="BK177" i="28"/>
  <c r="BJ177" i="28"/>
  <c r="BD177" i="28"/>
  <c r="BB177" i="28"/>
  <c r="BA177" i="28"/>
  <c r="BK176" i="28"/>
  <c r="BJ176" i="28"/>
  <c r="BD176" i="28" s="1"/>
  <c r="BA176" i="28"/>
  <c r="BB176" i="28" s="1"/>
  <c r="BN175" i="28"/>
  <c r="BK175" i="28"/>
  <c r="BJ175" i="28"/>
  <c r="BD175" i="28"/>
  <c r="BA175" i="28"/>
  <c r="BB175" i="28" s="1"/>
  <c r="BN174" i="28"/>
  <c r="BK174" i="28"/>
  <c r="BJ174" i="28"/>
  <c r="BD174" i="28" s="1"/>
  <c r="BA174" i="28"/>
  <c r="BB174" i="28" s="1"/>
  <c r="BN173" i="28"/>
  <c r="BK173" i="28"/>
  <c r="BJ173" i="28"/>
  <c r="BD173" i="28" s="1"/>
  <c r="BA173" i="28"/>
  <c r="BB173" i="28" s="1"/>
  <c r="BN172" i="28"/>
  <c r="BK172" i="28"/>
  <c r="BJ172" i="28"/>
  <c r="BD172" i="28" s="1"/>
  <c r="BA172" i="28"/>
  <c r="BB172" i="28" s="1"/>
  <c r="BN171" i="28"/>
  <c r="BK171" i="28"/>
  <c r="BJ171" i="28"/>
  <c r="BD171" i="28" s="1"/>
  <c r="BA171" i="28"/>
  <c r="BB171" i="28" s="1"/>
  <c r="BN170" i="28"/>
  <c r="BK170" i="28"/>
  <c r="BJ170" i="28"/>
  <c r="BD170" i="28" s="1"/>
  <c r="BB170" i="28"/>
  <c r="BA170" i="28"/>
  <c r="BN169" i="28"/>
  <c r="BK169" i="28"/>
  <c r="BJ169" i="28"/>
  <c r="BD169" i="28" s="1"/>
  <c r="BA169" i="28"/>
  <c r="BB169" i="28" s="1"/>
  <c r="BN168" i="28"/>
  <c r="BK168" i="28"/>
  <c r="BJ168" i="28"/>
  <c r="BD168" i="28"/>
  <c r="BB168" i="28"/>
  <c r="BA168" i="28"/>
  <c r="BN167" i="28"/>
  <c r="BK167" i="28"/>
  <c r="BJ167" i="28"/>
  <c r="BD167" i="28" s="1"/>
  <c r="BA167" i="28"/>
  <c r="BB167" i="28" s="1"/>
  <c r="BN166" i="28"/>
  <c r="BK166" i="28"/>
  <c r="BJ166" i="28"/>
  <c r="BD166" i="28" s="1"/>
  <c r="BA166" i="28"/>
  <c r="BB166" i="28" s="1"/>
  <c r="BN165" i="28"/>
  <c r="BK165" i="28"/>
  <c r="BJ165" i="28"/>
  <c r="BD165" i="28" s="1"/>
  <c r="BA165" i="28"/>
  <c r="BB165" i="28" s="1"/>
  <c r="BN164" i="28"/>
  <c r="BK164" i="28"/>
  <c r="BJ164" i="28"/>
  <c r="BD164" i="28" s="1"/>
  <c r="BB164" i="28"/>
  <c r="BA164" i="28"/>
  <c r="BN163" i="28"/>
  <c r="BK163" i="28"/>
  <c r="BJ163" i="28"/>
  <c r="BD163" i="28"/>
  <c r="BA163" i="28"/>
  <c r="BB163" i="28" s="1"/>
  <c r="BN162" i="28"/>
  <c r="BK162" i="28"/>
  <c r="BJ162" i="28"/>
  <c r="BD162" i="28" s="1"/>
  <c r="BA162" i="28"/>
  <c r="BB162" i="28" s="1"/>
  <c r="AJ162" i="28"/>
  <c r="AJ176" i="28" s="1"/>
  <c r="BN161" i="28"/>
  <c r="BK161" i="28"/>
  <c r="BJ161" i="28"/>
  <c r="BD161" i="28"/>
  <c r="BA161" i="28"/>
  <c r="BB161" i="28" s="1"/>
  <c r="BN160" i="28"/>
  <c r="BK160" i="28"/>
  <c r="BJ160" i="28"/>
  <c r="BD160" i="28"/>
  <c r="BA160" i="28"/>
  <c r="BB160" i="28" s="1"/>
  <c r="BN159" i="28"/>
  <c r="BK159" i="28"/>
  <c r="BJ159" i="28"/>
  <c r="BD159" i="28" s="1"/>
  <c r="BB159" i="28"/>
  <c r="BA159" i="28"/>
  <c r="BN158" i="28"/>
  <c r="BK158" i="28"/>
  <c r="BJ158" i="28"/>
  <c r="BD158" i="28" s="1"/>
  <c r="BA158" i="28"/>
  <c r="BB158" i="28" s="1"/>
  <c r="BN157" i="28"/>
  <c r="BK157" i="28"/>
  <c r="BJ157" i="28"/>
  <c r="BD157" i="28" s="1"/>
  <c r="BB157" i="28"/>
  <c r="BA157" i="28"/>
  <c r="AV157" i="28"/>
  <c r="BN156" i="28"/>
  <c r="BM156" i="28"/>
  <c r="BO172" i="28" s="1"/>
  <c r="BK156" i="28"/>
  <c r="BJ156" i="28"/>
  <c r="BD156" i="28" s="1"/>
  <c r="BA156" i="28"/>
  <c r="BB156" i="28" s="1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H66" i="28"/>
  <c r="H65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N45" i="28"/>
  <c r="H45" i="28"/>
  <c r="U44" i="28"/>
  <c r="H44" i="28"/>
  <c r="H43" i="28"/>
  <c r="H42" i="28"/>
  <c r="U41" i="28"/>
  <c r="H41" i="28"/>
  <c r="H40" i="28"/>
  <c r="H39" i="28"/>
  <c r="H38" i="28"/>
  <c r="H37" i="28"/>
  <c r="H36" i="28"/>
  <c r="H35" i="28"/>
  <c r="U34" i="28"/>
  <c r="H34" i="28"/>
  <c r="H33" i="28"/>
  <c r="H32" i="28"/>
  <c r="H31" i="28"/>
  <c r="H30" i="28"/>
  <c r="H29" i="28"/>
  <c r="H28" i="28"/>
  <c r="U27" i="28"/>
  <c r="H27" i="28"/>
  <c r="H26" i="28"/>
  <c r="H25" i="28"/>
  <c r="V24" i="28"/>
  <c r="H24" i="28"/>
  <c r="H23" i="28"/>
  <c r="H22" i="28"/>
  <c r="H21" i="28"/>
  <c r="H20" i="28"/>
  <c r="V18" i="28"/>
  <c r="U18" i="28"/>
  <c r="I12" i="28"/>
  <c r="AJ162" i="25"/>
  <c r="AJ176" i="25" s="1"/>
  <c r="AC192" i="25"/>
  <c r="AI192" i="25"/>
  <c r="BO174" i="35" l="1"/>
  <c r="BO164" i="35"/>
  <c r="BO173" i="35"/>
  <c r="BO162" i="35"/>
  <c r="BO163" i="35"/>
  <c r="BO170" i="35"/>
  <c r="BO159" i="35"/>
  <c r="X156" i="35"/>
  <c r="X160" i="35"/>
  <c r="BO167" i="35"/>
  <c r="BO168" i="35"/>
  <c r="BO172" i="35"/>
  <c r="BO158" i="35"/>
  <c r="BO166" i="35"/>
  <c r="BO171" i="35"/>
  <c r="BO156" i="35"/>
  <c r="BO157" i="35"/>
  <c r="BO175" i="35"/>
  <c r="BF156" i="35"/>
  <c r="AD162" i="35"/>
  <c r="AJ176" i="35"/>
  <c r="BO169" i="35"/>
  <c r="AV163" i="35"/>
  <c r="BO160" i="35"/>
  <c r="BO159" i="29"/>
  <c r="BO174" i="29"/>
  <c r="BO169" i="29"/>
  <c r="X156" i="34"/>
  <c r="V190" i="34" s="1"/>
  <c r="X190" i="34" s="1"/>
  <c r="BO157" i="34"/>
  <c r="BO160" i="34"/>
  <c r="BO175" i="34"/>
  <c r="BO158" i="34"/>
  <c r="BO167" i="34"/>
  <c r="BO166" i="34"/>
  <c r="BO169" i="34"/>
  <c r="BO168" i="34"/>
  <c r="BO160" i="28"/>
  <c r="X156" i="28"/>
  <c r="V190" i="28" s="1"/>
  <c r="X190" i="28" s="1"/>
  <c r="BO164" i="28"/>
  <c r="BO166" i="28"/>
  <c r="BO169" i="28"/>
  <c r="BO158" i="28"/>
  <c r="BO161" i="28"/>
  <c r="BO174" i="28"/>
  <c r="BO171" i="28"/>
  <c r="BO163" i="28"/>
  <c r="BO168" i="28"/>
  <c r="BO173" i="28"/>
  <c r="BO157" i="28"/>
  <c r="BO165" i="28"/>
  <c r="BO170" i="28"/>
  <c r="BO156" i="28"/>
  <c r="BO159" i="28"/>
  <c r="BO167" i="28"/>
  <c r="BO175" i="28"/>
  <c r="BO162" i="28"/>
  <c r="X160" i="34"/>
  <c r="BF177" i="34" s="1"/>
  <c r="BH177" i="34" s="1"/>
  <c r="AD162" i="34"/>
  <c r="BF157" i="34"/>
  <c r="BH157" i="34" s="1"/>
  <c r="BF176" i="34"/>
  <c r="BH176" i="34" s="1"/>
  <c r="AP196" i="34"/>
  <c r="BF172" i="34"/>
  <c r="BH172" i="34" s="1"/>
  <c r="BO156" i="34"/>
  <c r="BO172" i="34"/>
  <c r="BO161" i="34"/>
  <c r="BO165" i="34"/>
  <c r="BO174" i="34"/>
  <c r="BO162" i="34"/>
  <c r="BO163" i="34"/>
  <c r="AV163" i="34"/>
  <c r="BO159" i="34"/>
  <c r="BO173" i="34"/>
  <c r="AP194" i="34"/>
  <c r="BO170" i="34"/>
  <c r="BO164" i="34"/>
  <c r="BF197" i="34"/>
  <c r="BH197" i="34" s="1"/>
  <c r="BO174" i="33"/>
  <c r="BO170" i="33"/>
  <c r="BO163" i="33"/>
  <c r="BO169" i="33"/>
  <c r="BO158" i="33"/>
  <c r="BO162" i="33"/>
  <c r="BO165" i="33"/>
  <c r="BO166" i="33"/>
  <c r="BO173" i="33"/>
  <c r="BO161" i="33"/>
  <c r="BO172" i="33"/>
  <c r="BO156" i="33"/>
  <c r="BO164" i="33"/>
  <c r="BO175" i="33"/>
  <c r="BO160" i="33"/>
  <c r="BO168" i="33"/>
  <c r="BO159" i="33"/>
  <c r="BO167" i="33"/>
  <c r="BO171" i="33"/>
  <c r="X160" i="33"/>
  <c r="BF156" i="33" s="1"/>
  <c r="AV163" i="33"/>
  <c r="AD162" i="33"/>
  <c r="V190" i="33"/>
  <c r="X190" i="33" s="1"/>
  <c r="X158" i="33"/>
  <c r="BO172" i="31"/>
  <c r="BO163" i="31"/>
  <c r="X156" i="31"/>
  <c r="X158" i="31" s="1"/>
  <c r="BO171" i="31"/>
  <c r="BO157" i="31"/>
  <c r="BO175" i="32"/>
  <c r="BO171" i="32"/>
  <c r="X156" i="32"/>
  <c r="V190" i="32" s="1"/>
  <c r="X190" i="32" s="1"/>
  <c r="BO162" i="32"/>
  <c r="BO167" i="32"/>
  <c r="BO173" i="32"/>
  <c r="BO165" i="32"/>
  <c r="BO159" i="32"/>
  <c r="BO164" i="32"/>
  <c r="BO170" i="32"/>
  <c r="BO172" i="32"/>
  <c r="BO158" i="32"/>
  <c r="BF192" i="32"/>
  <c r="BH192" i="32" s="1"/>
  <c r="BO156" i="32"/>
  <c r="BO157" i="32"/>
  <c r="BO163" i="32"/>
  <c r="AJ176" i="32"/>
  <c r="BO161" i="32"/>
  <c r="BO169" i="32"/>
  <c r="BO174" i="32"/>
  <c r="BF204" i="32"/>
  <c r="BH204" i="32" s="1"/>
  <c r="BO168" i="32"/>
  <c r="X160" i="32"/>
  <c r="BF163" i="32" s="1"/>
  <c r="BH163" i="32" s="1"/>
  <c r="AV163" i="32"/>
  <c r="AD162" i="32"/>
  <c r="BO160" i="32"/>
  <c r="X160" i="31"/>
  <c r="BF186" i="31" s="1"/>
  <c r="BH186" i="31" s="1"/>
  <c r="AV163" i="31"/>
  <c r="BF172" i="31"/>
  <c r="BH172" i="31" s="1"/>
  <c r="BO175" i="31"/>
  <c r="AP196" i="31"/>
  <c r="BO173" i="31"/>
  <c r="BO170" i="31"/>
  <c r="BO164" i="31"/>
  <c r="BO159" i="31"/>
  <c r="BO174" i="31"/>
  <c r="BO169" i="31"/>
  <c r="BO166" i="31"/>
  <c r="BO158" i="31"/>
  <c r="AP194" i="31"/>
  <c r="AD162" i="31"/>
  <c r="BO161" i="31"/>
  <c r="BO160" i="31"/>
  <c r="BO162" i="31"/>
  <c r="BO165" i="31"/>
  <c r="BO167" i="31"/>
  <c r="BO168" i="31"/>
  <c r="BF205" i="31"/>
  <c r="BH205" i="31" s="1"/>
  <c r="BF163" i="29"/>
  <c r="BH163" i="29" s="1"/>
  <c r="BO157" i="29"/>
  <c r="BO156" i="29"/>
  <c r="BF166" i="29"/>
  <c r="BH166" i="29" s="1"/>
  <c r="BO167" i="29"/>
  <c r="BO171" i="29"/>
  <c r="BO162" i="29"/>
  <c r="BO163" i="29"/>
  <c r="BO161" i="29"/>
  <c r="BF169" i="29"/>
  <c r="BH169" i="29" s="1"/>
  <c r="BO170" i="29"/>
  <c r="BF208" i="29"/>
  <c r="BH208" i="29" s="1"/>
  <c r="BO160" i="29"/>
  <c r="BO173" i="29"/>
  <c r="BF206" i="29"/>
  <c r="BH206" i="29" s="1"/>
  <c r="BF212" i="29"/>
  <c r="BH212" i="29" s="1"/>
  <c r="BO165" i="29"/>
  <c r="BF167" i="29"/>
  <c r="BH167" i="29" s="1"/>
  <c r="BO172" i="29"/>
  <c r="BO175" i="29"/>
  <c r="BF193" i="29"/>
  <c r="BH193" i="29" s="1"/>
  <c r="AV163" i="29"/>
  <c r="X160" i="29"/>
  <c r="BF172" i="29" s="1"/>
  <c r="BH172" i="29" s="1"/>
  <c r="AD162" i="29"/>
  <c r="BF156" i="29"/>
  <c r="X156" i="29"/>
  <c r="BO164" i="29"/>
  <c r="BO168" i="29"/>
  <c r="BF177" i="29"/>
  <c r="BH177" i="29" s="1"/>
  <c r="BF210" i="29"/>
  <c r="BH210" i="29" s="1"/>
  <c r="X158" i="28"/>
  <c r="AV163" i="28"/>
  <c r="X160" i="28"/>
  <c r="BF177" i="28" s="1"/>
  <c r="BH177" i="28" s="1"/>
  <c r="AD162" i="28"/>
  <c r="AP196" i="28"/>
  <c r="N45" i="25"/>
  <c r="AD176" i="35" l="1"/>
  <c r="BH156" i="35"/>
  <c r="AV179" i="35"/>
  <c r="BF157" i="35"/>
  <c r="BH157" i="35" s="1"/>
  <c r="X176" i="35"/>
  <c r="AV161" i="35"/>
  <c r="BF158" i="35"/>
  <c r="BH158" i="35" s="1"/>
  <c r="V190" i="35"/>
  <c r="X190" i="35" s="1"/>
  <c r="X158" i="35"/>
  <c r="BF157" i="29"/>
  <c r="BH157" i="29" s="1"/>
  <c r="BF211" i="29"/>
  <c r="BH211" i="29" s="1"/>
  <c r="BF201" i="29"/>
  <c r="BH201" i="29" s="1"/>
  <c r="BF182" i="29"/>
  <c r="BH182" i="29" s="1"/>
  <c r="BF207" i="29"/>
  <c r="BH207" i="29" s="1"/>
  <c r="BF190" i="29"/>
  <c r="BH190" i="29" s="1"/>
  <c r="BF174" i="29"/>
  <c r="BH174" i="29" s="1"/>
  <c r="BF170" i="29"/>
  <c r="BH170" i="29" s="1"/>
  <c r="BF186" i="29"/>
  <c r="BH186" i="29" s="1"/>
  <c r="BF168" i="29"/>
  <c r="BH168" i="29" s="1"/>
  <c r="BF196" i="29"/>
  <c r="BH196" i="29" s="1"/>
  <c r="BF185" i="29"/>
  <c r="BH185" i="29" s="1"/>
  <c r="BF162" i="29"/>
  <c r="BH162" i="29" s="1"/>
  <c r="BF164" i="29"/>
  <c r="BH164" i="29" s="1"/>
  <c r="BF187" i="29"/>
  <c r="BH187" i="29" s="1"/>
  <c r="BF173" i="29"/>
  <c r="BH173" i="29" s="1"/>
  <c r="BF160" i="29"/>
  <c r="BH160" i="29" s="1"/>
  <c r="BF178" i="29"/>
  <c r="BH178" i="29" s="1"/>
  <c r="BF205" i="29"/>
  <c r="BH205" i="29" s="1"/>
  <c r="BF171" i="29"/>
  <c r="BH171" i="29" s="1"/>
  <c r="BF158" i="29"/>
  <c r="BH158" i="29" s="1"/>
  <c r="BF180" i="29"/>
  <c r="BH180" i="29" s="1"/>
  <c r="BF188" i="34"/>
  <c r="BH188" i="34" s="1"/>
  <c r="BF185" i="34"/>
  <c r="BH185" i="34" s="1"/>
  <c r="X158" i="34"/>
  <c r="BF209" i="34"/>
  <c r="BH209" i="34" s="1"/>
  <c r="BF204" i="34"/>
  <c r="BH204" i="34" s="1"/>
  <c r="BF195" i="34"/>
  <c r="BH195" i="34" s="1"/>
  <c r="BF178" i="34"/>
  <c r="BH178" i="34" s="1"/>
  <c r="BF194" i="34"/>
  <c r="BH194" i="34" s="1"/>
  <c r="BF167" i="34"/>
  <c r="BH167" i="34" s="1"/>
  <c r="BF180" i="34"/>
  <c r="BH180" i="34" s="1"/>
  <c r="BF165" i="34"/>
  <c r="BH165" i="34" s="1"/>
  <c r="BF160" i="34"/>
  <c r="BH160" i="34" s="1"/>
  <c r="BF198" i="34"/>
  <c r="BH198" i="34" s="1"/>
  <c r="AV161" i="28"/>
  <c r="BF193" i="34"/>
  <c r="BH193" i="34" s="1"/>
  <c r="BF212" i="34"/>
  <c r="BH212" i="34" s="1"/>
  <c r="AD176" i="34"/>
  <c r="X176" i="34"/>
  <c r="BF189" i="34"/>
  <c r="BH189" i="34" s="1"/>
  <c r="BF166" i="34"/>
  <c r="BH166" i="34" s="1"/>
  <c r="BF162" i="34"/>
  <c r="BH162" i="34" s="1"/>
  <c r="BF184" i="34"/>
  <c r="BH184" i="34" s="1"/>
  <c r="BF164" i="34"/>
  <c r="BH164" i="34" s="1"/>
  <c r="BF192" i="34"/>
  <c r="BH192" i="34" s="1"/>
  <c r="BF196" i="34"/>
  <c r="BH196" i="34" s="1"/>
  <c r="BF174" i="34"/>
  <c r="BH174" i="34" s="1"/>
  <c r="BF205" i="34"/>
  <c r="BH205" i="34" s="1"/>
  <c r="BF186" i="34"/>
  <c r="BH186" i="34" s="1"/>
  <c r="BF173" i="34"/>
  <c r="BH173" i="34" s="1"/>
  <c r="BF158" i="34"/>
  <c r="BH158" i="34" s="1"/>
  <c r="BF211" i="34"/>
  <c r="BH211" i="34" s="1"/>
  <c r="BF171" i="34"/>
  <c r="BH171" i="34" s="1"/>
  <c r="BF156" i="34"/>
  <c r="BF159" i="34"/>
  <c r="BH159" i="34" s="1"/>
  <c r="BF207" i="34"/>
  <c r="BH207" i="34" s="1"/>
  <c r="BF208" i="34"/>
  <c r="BH208" i="34" s="1"/>
  <c r="BF161" i="34"/>
  <c r="BH161" i="34" s="1"/>
  <c r="BF201" i="34"/>
  <c r="BH201" i="34" s="1"/>
  <c r="AV161" i="34"/>
  <c r="BF200" i="34"/>
  <c r="BH200" i="34" s="1"/>
  <c r="BF169" i="34"/>
  <c r="BH169" i="34" s="1"/>
  <c r="AV179" i="34"/>
  <c r="BF179" i="34"/>
  <c r="BH179" i="34" s="1"/>
  <c r="BF183" i="34"/>
  <c r="BH183" i="34" s="1"/>
  <c r="BF170" i="34"/>
  <c r="BH170" i="34" s="1"/>
  <c r="BF181" i="34"/>
  <c r="BH181" i="34" s="1"/>
  <c r="BF199" i="34"/>
  <c r="BH199" i="34" s="1"/>
  <c r="BF210" i="34"/>
  <c r="BH210" i="34" s="1"/>
  <c r="BF191" i="34"/>
  <c r="BH191" i="34" s="1"/>
  <c r="BF203" i="34"/>
  <c r="BH203" i="34" s="1"/>
  <c r="BF175" i="34"/>
  <c r="BH175" i="34" s="1"/>
  <c r="BF206" i="34"/>
  <c r="BH206" i="34" s="1"/>
  <c r="BF190" i="34"/>
  <c r="BH190" i="34" s="1"/>
  <c r="BF182" i="34"/>
  <c r="BH182" i="34" s="1"/>
  <c r="BF202" i="34"/>
  <c r="BH202" i="34" s="1"/>
  <c r="BF187" i="34"/>
  <c r="BH187" i="34" s="1"/>
  <c r="BF168" i="34"/>
  <c r="BH168" i="34" s="1"/>
  <c r="BF163" i="34"/>
  <c r="BH163" i="34" s="1"/>
  <c r="AV161" i="33"/>
  <c r="BH156" i="33"/>
  <c r="X176" i="33"/>
  <c r="BF158" i="33"/>
  <c r="BH158" i="33" s="1"/>
  <c r="AV178" i="33"/>
  <c r="AV159" i="33"/>
  <c r="AV176" i="33" s="1"/>
  <c r="BF157" i="33"/>
  <c r="BH157" i="33" s="1"/>
  <c r="AD176" i="33"/>
  <c r="AV179" i="33"/>
  <c r="BF156" i="31"/>
  <c r="V190" i="31"/>
  <c r="X190" i="31" s="1"/>
  <c r="BF194" i="31"/>
  <c r="BH194" i="31" s="1"/>
  <c r="BF190" i="31"/>
  <c r="BH190" i="31" s="1"/>
  <c r="BF211" i="31"/>
  <c r="BH211" i="31" s="1"/>
  <c r="BF181" i="31"/>
  <c r="BH181" i="31" s="1"/>
  <c r="BF176" i="31"/>
  <c r="BH176" i="31" s="1"/>
  <c r="BF210" i="31"/>
  <c r="BH210" i="31" s="1"/>
  <c r="BF193" i="31"/>
  <c r="BH193" i="31" s="1"/>
  <c r="BF189" i="31"/>
  <c r="BH189" i="31" s="1"/>
  <c r="BF183" i="31"/>
  <c r="BH183" i="31" s="1"/>
  <c r="BF207" i="31"/>
  <c r="BH207" i="31" s="1"/>
  <c r="BF187" i="31"/>
  <c r="BH187" i="31" s="1"/>
  <c r="BF195" i="31"/>
  <c r="BH195" i="31" s="1"/>
  <c r="BF161" i="31"/>
  <c r="BH161" i="31" s="1"/>
  <c r="BF185" i="31"/>
  <c r="BH185" i="31" s="1"/>
  <c r="BF174" i="31"/>
  <c r="BH174" i="31" s="1"/>
  <c r="BF202" i="31"/>
  <c r="BH202" i="31" s="1"/>
  <c r="AV161" i="31"/>
  <c r="AV159" i="31" s="1"/>
  <c r="AV176" i="31" s="1"/>
  <c r="BF208" i="31"/>
  <c r="BH208" i="31" s="1"/>
  <c r="BF171" i="31"/>
  <c r="BH171" i="31" s="1"/>
  <c r="BF157" i="31"/>
  <c r="BH157" i="31" s="1"/>
  <c r="BF198" i="31"/>
  <c r="BH198" i="31" s="1"/>
  <c r="BF179" i="31"/>
  <c r="BH179" i="31" s="1"/>
  <c r="BF160" i="31"/>
  <c r="BH160" i="31" s="1"/>
  <c r="BF206" i="31"/>
  <c r="BH206" i="31" s="1"/>
  <c r="BF170" i="31"/>
  <c r="BH170" i="31" s="1"/>
  <c r="BF167" i="31"/>
  <c r="BH167" i="31" s="1"/>
  <c r="BF177" i="31"/>
  <c r="BH177" i="31" s="1"/>
  <c r="BF191" i="31"/>
  <c r="BH191" i="31" s="1"/>
  <c r="BF201" i="31"/>
  <c r="BH201" i="31" s="1"/>
  <c r="BF178" i="31"/>
  <c r="BH178" i="31" s="1"/>
  <c r="BF163" i="31"/>
  <c r="BH163" i="31" s="1"/>
  <c r="BF184" i="31"/>
  <c r="BH184" i="31" s="1"/>
  <c r="BF173" i="31"/>
  <c r="BH173" i="31" s="1"/>
  <c r="BF197" i="31"/>
  <c r="BH197" i="31" s="1"/>
  <c r="BF200" i="31"/>
  <c r="BH200" i="31" s="1"/>
  <c r="BF199" i="31"/>
  <c r="BH199" i="31" s="1"/>
  <c r="X158" i="32"/>
  <c r="BF181" i="32"/>
  <c r="BH181" i="32" s="1"/>
  <c r="BF169" i="32"/>
  <c r="BH169" i="32" s="1"/>
  <c r="BF175" i="32"/>
  <c r="BH175" i="32" s="1"/>
  <c r="BF178" i="32"/>
  <c r="BH178" i="32" s="1"/>
  <c r="BF190" i="32"/>
  <c r="BH190" i="32" s="1"/>
  <c r="BF165" i="32"/>
  <c r="BH165" i="32" s="1"/>
  <c r="BF200" i="32"/>
  <c r="BH200" i="32" s="1"/>
  <c r="BF184" i="32"/>
  <c r="BH184" i="32" s="1"/>
  <c r="BF209" i="32"/>
  <c r="BH209" i="32" s="1"/>
  <c r="BF189" i="32"/>
  <c r="BH189" i="32" s="1"/>
  <c r="BF195" i="32"/>
  <c r="BH195" i="32" s="1"/>
  <c r="BF182" i="32"/>
  <c r="BH182" i="32" s="1"/>
  <c r="BF156" i="32"/>
  <c r="X162" i="32" s="1"/>
  <c r="X178" i="32" s="1"/>
  <c r="BF208" i="32"/>
  <c r="BH208" i="32" s="1"/>
  <c r="BF180" i="32"/>
  <c r="BH180" i="32" s="1"/>
  <c r="BF196" i="32"/>
  <c r="BH196" i="32" s="1"/>
  <c r="BF191" i="32"/>
  <c r="BH191" i="32" s="1"/>
  <c r="BF173" i="32"/>
  <c r="BH173" i="32" s="1"/>
  <c r="BF170" i="32"/>
  <c r="BH170" i="32" s="1"/>
  <c r="BF164" i="32"/>
  <c r="BH164" i="32" s="1"/>
  <c r="BF159" i="32"/>
  <c r="BH159" i="32" s="1"/>
  <c r="BF187" i="32"/>
  <c r="BH187" i="32" s="1"/>
  <c r="BF176" i="32"/>
  <c r="BH176" i="32" s="1"/>
  <c r="BF194" i="32"/>
  <c r="BH194" i="32" s="1"/>
  <c r="BF185" i="32"/>
  <c r="BH185" i="32" s="1"/>
  <c r="X176" i="32"/>
  <c r="BF202" i="32"/>
  <c r="BH202" i="32" s="1"/>
  <c r="BF198" i="32"/>
  <c r="BH198" i="32" s="1"/>
  <c r="BF211" i="32"/>
  <c r="BH211" i="32" s="1"/>
  <c r="BF188" i="32"/>
  <c r="BH188" i="32" s="1"/>
  <c r="BF186" i="32"/>
  <c r="BH186" i="32" s="1"/>
  <c r="BF174" i="32"/>
  <c r="BH174" i="32" s="1"/>
  <c r="BF168" i="32"/>
  <c r="BH168" i="32" s="1"/>
  <c r="AV179" i="32"/>
  <c r="BF197" i="32"/>
  <c r="BH197" i="32" s="1"/>
  <c r="BF206" i="32"/>
  <c r="BH206" i="32" s="1"/>
  <c r="BF167" i="32"/>
  <c r="BH167" i="32" s="1"/>
  <c r="BF157" i="32"/>
  <c r="BH157" i="32" s="1"/>
  <c r="AD176" i="32"/>
  <c r="BF210" i="32"/>
  <c r="BH210" i="32" s="1"/>
  <c r="BF193" i="32"/>
  <c r="BH193" i="32" s="1"/>
  <c r="BF179" i="32"/>
  <c r="BH179" i="32" s="1"/>
  <c r="BF162" i="32"/>
  <c r="BH162" i="32" s="1"/>
  <c r="BF177" i="32"/>
  <c r="BH177" i="32" s="1"/>
  <c r="BF161" i="32"/>
  <c r="BH161" i="32" s="1"/>
  <c r="BF205" i="32"/>
  <c r="BH205" i="32" s="1"/>
  <c r="BF199" i="32"/>
  <c r="BH199" i="32" s="1"/>
  <c r="BF172" i="32"/>
  <c r="BH172" i="32" s="1"/>
  <c r="BF166" i="32"/>
  <c r="BH166" i="32" s="1"/>
  <c r="BF160" i="32"/>
  <c r="BH160" i="32" s="1"/>
  <c r="BF203" i="32"/>
  <c r="BH203" i="32" s="1"/>
  <c r="BF201" i="32"/>
  <c r="BH201" i="32" s="1"/>
  <c r="BF171" i="32"/>
  <c r="BH171" i="32" s="1"/>
  <c r="BF207" i="32"/>
  <c r="BH207" i="32" s="1"/>
  <c r="BF158" i="32"/>
  <c r="BH158" i="32" s="1"/>
  <c r="AV161" i="32"/>
  <c r="BF212" i="32"/>
  <c r="BH212" i="32" s="1"/>
  <c r="BF183" i="32"/>
  <c r="BH183" i="32" s="1"/>
  <c r="AV178" i="31"/>
  <c r="AD176" i="31"/>
  <c r="BF212" i="31"/>
  <c r="BH212" i="31" s="1"/>
  <c r="BF182" i="31"/>
  <c r="BH182" i="31" s="1"/>
  <c r="BF168" i="31"/>
  <c r="BH168" i="31" s="1"/>
  <c r="BF165" i="31"/>
  <c r="BH165" i="31" s="1"/>
  <c r="BF196" i="31"/>
  <c r="BH196" i="31" s="1"/>
  <c r="BF175" i="31"/>
  <c r="BH175" i="31" s="1"/>
  <c r="BH156" i="31"/>
  <c r="AV179" i="31"/>
  <c r="X176" i="31"/>
  <c r="BF159" i="31"/>
  <c r="BH159" i="31" s="1"/>
  <c r="BF158" i="31"/>
  <c r="BH158" i="31" s="1"/>
  <c r="BF204" i="31"/>
  <c r="BH204" i="31" s="1"/>
  <c r="BF203" i="31"/>
  <c r="BH203" i="31" s="1"/>
  <c r="BF166" i="31"/>
  <c r="BH166" i="31" s="1"/>
  <c r="BF164" i="31"/>
  <c r="BH164" i="31" s="1"/>
  <c r="BF162" i="31"/>
  <c r="BH162" i="31" s="1"/>
  <c r="BF192" i="31"/>
  <c r="BH192" i="31" s="1"/>
  <c r="BF169" i="31"/>
  <c r="BH169" i="31" s="1"/>
  <c r="BF209" i="31"/>
  <c r="BH209" i="31" s="1"/>
  <c r="BF180" i="31"/>
  <c r="BH180" i="31" s="1"/>
  <c r="BF188" i="31"/>
  <c r="BH188" i="31" s="1"/>
  <c r="X158" i="29"/>
  <c r="V190" i="29"/>
  <c r="X190" i="29" s="1"/>
  <c r="X176" i="29"/>
  <c r="BF204" i="29"/>
  <c r="BH204" i="29" s="1"/>
  <c r="BF200" i="29"/>
  <c r="BH200" i="29" s="1"/>
  <c r="BF195" i="29"/>
  <c r="BH195" i="29" s="1"/>
  <c r="BF192" i="29"/>
  <c r="BH192" i="29" s="1"/>
  <c r="BF189" i="29"/>
  <c r="BH189" i="29" s="1"/>
  <c r="BF197" i="29"/>
  <c r="BH197" i="29" s="1"/>
  <c r="BF209" i="29"/>
  <c r="BH209" i="29" s="1"/>
  <c r="BF203" i="29"/>
  <c r="BH203" i="29" s="1"/>
  <c r="BF198" i="29"/>
  <c r="BH198" i="29" s="1"/>
  <c r="BF181" i="29"/>
  <c r="BH181" i="29" s="1"/>
  <c r="BF202" i="29"/>
  <c r="BH202" i="29" s="1"/>
  <c r="BF194" i="29"/>
  <c r="BH194" i="29" s="1"/>
  <c r="BF161" i="29"/>
  <c r="BH161" i="29" s="1"/>
  <c r="BF175" i="29"/>
  <c r="BH175" i="29" s="1"/>
  <c r="BF179" i="29"/>
  <c r="BH179" i="29" s="1"/>
  <c r="BF199" i="29"/>
  <c r="BH199" i="29" s="1"/>
  <c r="BF191" i="29"/>
  <c r="BH191" i="29" s="1"/>
  <c r="BF159" i="29"/>
  <c r="BH159" i="29" s="1"/>
  <c r="BH156" i="29"/>
  <c r="AV161" i="29"/>
  <c r="AD176" i="29"/>
  <c r="AV179" i="29"/>
  <c r="BF184" i="29"/>
  <c r="BH184" i="29" s="1"/>
  <c r="BF176" i="29"/>
  <c r="BH176" i="29" s="1"/>
  <c r="BF188" i="29"/>
  <c r="BH188" i="29" s="1"/>
  <c r="BF183" i="29"/>
  <c r="BH183" i="29" s="1"/>
  <c r="BF165" i="29"/>
  <c r="BH165" i="29" s="1"/>
  <c r="AD176" i="28"/>
  <c r="BF188" i="28"/>
  <c r="BH188" i="28" s="1"/>
  <c r="BF190" i="28"/>
  <c r="BH190" i="28" s="1"/>
  <c r="BF210" i="28"/>
  <c r="BH210" i="28" s="1"/>
  <c r="BF199" i="28"/>
  <c r="BH199" i="28" s="1"/>
  <c r="BF179" i="28"/>
  <c r="BH179" i="28" s="1"/>
  <c r="BF206" i="28"/>
  <c r="BH206" i="28" s="1"/>
  <c r="BF160" i="28"/>
  <c r="BH160" i="28" s="1"/>
  <c r="BF192" i="28"/>
  <c r="BH192" i="28" s="1"/>
  <c r="BF204" i="28"/>
  <c r="BH204" i="28" s="1"/>
  <c r="BF180" i="28"/>
  <c r="BH180" i="28" s="1"/>
  <c r="BF170" i="28"/>
  <c r="BH170" i="28" s="1"/>
  <c r="BF196" i="28"/>
  <c r="BH196" i="28" s="1"/>
  <c r="BF157" i="28"/>
  <c r="BH157" i="28" s="1"/>
  <c r="BF158" i="28"/>
  <c r="BH158" i="28" s="1"/>
  <c r="BF200" i="28"/>
  <c r="BH200" i="28" s="1"/>
  <c r="BF167" i="28"/>
  <c r="BH167" i="28" s="1"/>
  <c r="BF207" i="28"/>
  <c r="BH207" i="28" s="1"/>
  <c r="BF173" i="28"/>
  <c r="BH173" i="28" s="1"/>
  <c r="BF183" i="28"/>
  <c r="BH183" i="28" s="1"/>
  <c r="BF212" i="28"/>
  <c r="BH212" i="28" s="1"/>
  <c r="BF176" i="28"/>
  <c r="BH176" i="28" s="1"/>
  <c r="BF165" i="28"/>
  <c r="BH165" i="28" s="1"/>
  <c r="BF164" i="28"/>
  <c r="BH164" i="28" s="1"/>
  <c r="BF163" i="28"/>
  <c r="BH163" i="28" s="1"/>
  <c r="BF203" i="28"/>
  <c r="BH203" i="28" s="1"/>
  <c r="BF195" i="28"/>
  <c r="BH195" i="28" s="1"/>
  <c r="BF185" i="28"/>
  <c r="BH185" i="28" s="1"/>
  <c r="BF189" i="28"/>
  <c r="BH189" i="28" s="1"/>
  <c r="X176" i="28"/>
  <c r="BF205" i="28"/>
  <c r="BH205" i="28" s="1"/>
  <c r="BF186" i="28"/>
  <c r="BH186" i="28" s="1"/>
  <c r="BF202" i="28"/>
  <c r="BH202" i="28" s="1"/>
  <c r="BF184" i="28"/>
  <c r="BH184" i="28" s="1"/>
  <c r="BF178" i="28"/>
  <c r="BH178" i="28" s="1"/>
  <c r="BF174" i="28"/>
  <c r="BH174" i="28" s="1"/>
  <c r="BF191" i="28"/>
  <c r="BH191" i="28" s="1"/>
  <c r="BF209" i="28"/>
  <c r="BH209" i="28" s="1"/>
  <c r="BF162" i="28"/>
  <c r="BH162" i="28" s="1"/>
  <c r="BF194" i="28"/>
  <c r="BH194" i="28" s="1"/>
  <c r="BF208" i="28"/>
  <c r="BH208" i="28" s="1"/>
  <c r="BF161" i="28"/>
  <c r="BH161" i="28" s="1"/>
  <c r="BF211" i="28"/>
  <c r="BH211" i="28" s="1"/>
  <c r="AV179" i="28"/>
  <c r="BF193" i="28"/>
  <c r="BH193" i="28" s="1"/>
  <c r="BF169" i="28"/>
  <c r="BH169" i="28" s="1"/>
  <c r="BF172" i="28"/>
  <c r="BH172" i="28" s="1"/>
  <c r="BF198" i="28"/>
  <c r="BH198" i="28" s="1"/>
  <c r="BF197" i="28"/>
  <c r="BH197" i="28" s="1"/>
  <c r="BF156" i="28"/>
  <c r="BF182" i="28"/>
  <c r="BH182" i="28" s="1"/>
  <c r="AV178" i="28"/>
  <c r="AV159" i="28"/>
  <c r="AV176" i="28" s="1"/>
  <c r="BF181" i="28"/>
  <c r="BH181" i="28" s="1"/>
  <c r="BF187" i="28"/>
  <c r="BH187" i="28" s="1"/>
  <c r="BF175" i="28"/>
  <c r="BH175" i="28" s="1"/>
  <c r="BF168" i="28"/>
  <c r="BH168" i="28" s="1"/>
  <c r="BF201" i="28"/>
  <c r="BH201" i="28" s="1"/>
  <c r="BF159" i="28"/>
  <c r="BH159" i="28" s="1"/>
  <c r="BF166" i="28"/>
  <c r="BH166" i="28" s="1"/>
  <c r="BF171" i="28"/>
  <c r="BH171" i="28" s="1"/>
  <c r="U18" i="25"/>
  <c r="V18" i="25"/>
  <c r="H20" i="25"/>
  <c r="V24" i="25"/>
  <c r="U27" i="25"/>
  <c r="H28" i="25"/>
  <c r="H29" i="25"/>
  <c r="H30" i="25"/>
  <c r="H31" i="25"/>
  <c r="H32" i="25"/>
  <c r="U34" i="25"/>
  <c r="H40" i="25"/>
  <c r="H41" i="25"/>
  <c r="U41" i="25"/>
  <c r="H42" i="25"/>
  <c r="H43" i="25"/>
  <c r="H44" i="25"/>
  <c r="U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1" i="25"/>
  <c r="H92" i="25"/>
  <c r="H93" i="25"/>
  <c r="H94" i="25"/>
  <c r="H95" i="25"/>
  <c r="H96" i="25"/>
  <c r="H97" i="25"/>
  <c r="H98" i="25"/>
  <c r="H99" i="25"/>
  <c r="H100" i="25"/>
  <c r="H101" i="25"/>
  <c r="H102" i="25"/>
  <c r="H103" i="25"/>
  <c r="H104" i="25"/>
  <c r="H105" i="25"/>
  <c r="H106" i="25"/>
  <c r="H107" i="25"/>
  <c r="H108" i="25"/>
  <c r="H109" i="25"/>
  <c r="H110" i="25"/>
  <c r="H111" i="25"/>
  <c r="H112" i="25"/>
  <c r="H113" i="25"/>
  <c r="H114" i="25"/>
  <c r="H115" i="25"/>
  <c r="H116" i="25"/>
  <c r="H117" i="25"/>
  <c r="H118" i="25"/>
  <c r="H119" i="25"/>
  <c r="H120" i="25"/>
  <c r="H121" i="25"/>
  <c r="H122" i="25"/>
  <c r="H123" i="25"/>
  <c r="H124" i="25"/>
  <c r="H125" i="25"/>
  <c r="H126" i="25"/>
  <c r="H127" i="25"/>
  <c r="H128" i="25"/>
  <c r="H129" i="25"/>
  <c r="H130" i="25"/>
  <c r="H131" i="25"/>
  <c r="H132" i="25"/>
  <c r="H133" i="25"/>
  <c r="H134" i="25"/>
  <c r="H135" i="25"/>
  <c r="H136" i="25"/>
  <c r="H137" i="25"/>
  <c r="H138" i="25"/>
  <c r="H139" i="25"/>
  <c r="AD156" i="35" l="1"/>
  <c r="X162" i="35"/>
  <c r="X178" i="35" s="1"/>
  <c r="AP156" i="35"/>
  <c r="AO190" i="35" s="1"/>
  <c r="AP190" i="35" s="1"/>
  <c r="AD164" i="35"/>
  <c r="AC190" i="35"/>
  <c r="AD190" i="35" s="1"/>
  <c r="AV156" i="35"/>
  <c r="AJ156" i="35"/>
  <c r="X164" i="35"/>
  <c r="X180" i="35" s="1"/>
  <c r="X166" i="35"/>
  <c r="AV178" i="35"/>
  <c r="AV159" i="35"/>
  <c r="AV176" i="35" s="1"/>
  <c r="AV159" i="34"/>
  <c r="AV176" i="34" s="1"/>
  <c r="AV178" i="34"/>
  <c r="BH156" i="34"/>
  <c r="AD156" i="34"/>
  <c r="AP156" i="34"/>
  <c r="AO190" i="34" s="1"/>
  <c r="AJ156" i="34"/>
  <c r="X162" i="34"/>
  <c r="X162" i="33"/>
  <c r="X178" i="33" s="1"/>
  <c r="AD156" i="33"/>
  <c r="AV160" i="33"/>
  <c r="AJ156" i="33"/>
  <c r="AP156" i="33"/>
  <c r="AO190" i="33" s="1"/>
  <c r="AV160" i="31"/>
  <c r="AV177" i="31" s="1"/>
  <c r="BH156" i="32"/>
  <c r="X166" i="32"/>
  <c r="X164" i="32"/>
  <c r="X180" i="32" s="1"/>
  <c r="AJ156" i="32"/>
  <c r="AP156" i="32"/>
  <c r="AO190" i="32" s="1"/>
  <c r="AV178" i="32"/>
  <c r="AV159" i="32"/>
  <c r="AV176" i="32" s="1"/>
  <c r="AD156" i="32"/>
  <c r="AJ156" i="31"/>
  <c r="AP156" i="31"/>
  <c r="AO190" i="31" s="1"/>
  <c r="X162" i="31"/>
  <c r="AD156" i="31"/>
  <c r="AP156" i="29"/>
  <c r="AO190" i="29" s="1"/>
  <c r="AD156" i="29"/>
  <c r="AV159" i="29"/>
  <c r="AV176" i="29" s="1"/>
  <c r="AV178" i="29"/>
  <c r="AJ156" i="29"/>
  <c r="X162" i="29"/>
  <c r="X178" i="29" s="1"/>
  <c r="AV160" i="28"/>
  <c r="X162" i="28"/>
  <c r="BH156" i="28"/>
  <c r="AD156" i="28"/>
  <c r="AJ156" i="28"/>
  <c r="AP156" i="28"/>
  <c r="AO190" i="28" s="1"/>
  <c r="I12" i="25"/>
  <c r="BA156" i="25"/>
  <c r="BB156" i="25" s="1"/>
  <c r="BJ156" i="25"/>
  <c r="BD156" i="25" s="1"/>
  <c r="BK156" i="25"/>
  <c r="BM156" i="25"/>
  <c r="BN156" i="25"/>
  <c r="AV157" i="25"/>
  <c r="BA157" i="25"/>
  <c r="BB157" i="25" s="1"/>
  <c r="BJ157" i="25"/>
  <c r="BD157" i="25" s="1"/>
  <c r="BK157" i="25"/>
  <c r="BN157" i="25"/>
  <c r="BA158" i="25"/>
  <c r="BB158" i="25" s="1"/>
  <c r="BJ158" i="25"/>
  <c r="BD158" i="25" s="1"/>
  <c r="BK158" i="25"/>
  <c r="BN158" i="25"/>
  <c r="BA159" i="25"/>
  <c r="BB159" i="25" s="1"/>
  <c r="BJ159" i="25"/>
  <c r="BD159" i="25" s="1"/>
  <c r="BK159" i="25"/>
  <c r="BN159" i="25"/>
  <c r="BA160" i="25"/>
  <c r="BB160" i="25" s="1"/>
  <c r="BJ160" i="25"/>
  <c r="BD160" i="25" s="1"/>
  <c r="BK160" i="25"/>
  <c r="BN160" i="25"/>
  <c r="BA161" i="25"/>
  <c r="BB161" i="25" s="1"/>
  <c r="BJ161" i="25"/>
  <c r="BD161" i="25" s="1"/>
  <c r="BK161" i="25"/>
  <c r="BN161" i="25"/>
  <c r="BA162" i="25"/>
  <c r="BB162" i="25" s="1"/>
  <c r="BJ162" i="25"/>
  <c r="BD162" i="25" s="1"/>
  <c r="BK162" i="25"/>
  <c r="BN162" i="25"/>
  <c r="BA163" i="25"/>
  <c r="BB163" i="25" s="1"/>
  <c r="BJ163" i="25"/>
  <c r="BD163" i="25" s="1"/>
  <c r="BK163" i="25"/>
  <c r="BN163" i="25"/>
  <c r="BA164" i="25"/>
  <c r="BB164" i="25" s="1"/>
  <c r="BJ164" i="25"/>
  <c r="BD164" i="25" s="1"/>
  <c r="BK164" i="25"/>
  <c r="BN164" i="25"/>
  <c r="BA165" i="25"/>
  <c r="BB165" i="25" s="1"/>
  <c r="BJ165" i="25"/>
  <c r="BD165" i="25" s="1"/>
  <c r="BK165" i="25"/>
  <c r="BN165" i="25"/>
  <c r="BA166" i="25"/>
  <c r="BB166" i="25"/>
  <c r="BJ166" i="25"/>
  <c r="BD166" i="25" s="1"/>
  <c r="BK166" i="25"/>
  <c r="BN166" i="25"/>
  <c r="BA167" i="25"/>
  <c r="BB167" i="25" s="1"/>
  <c r="BJ167" i="25"/>
  <c r="BD167" i="25" s="1"/>
  <c r="BK167" i="25"/>
  <c r="BN167" i="25"/>
  <c r="BA168" i="25"/>
  <c r="BB168" i="25" s="1"/>
  <c r="BJ168" i="25"/>
  <c r="BD168" i="25" s="1"/>
  <c r="BK168" i="25"/>
  <c r="BN168" i="25"/>
  <c r="BA169" i="25"/>
  <c r="BB169" i="25" s="1"/>
  <c r="BJ169" i="25"/>
  <c r="BD169" i="25" s="1"/>
  <c r="BK169" i="25"/>
  <c r="BN169" i="25"/>
  <c r="BA170" i="25"/>
  <c r="BB170" i="25" s="1"/>
  <c r="BJ170" i="25"/>
  <c r="BD170" i="25" s="1"/>
  <c r="BK170" i="25"/>
  <c r="BN170" i="25"/>
  <c r="BA171" i="25"/>
  <c r="BB171" i="25" s="1"/>
  <c r="BJ171" i="25"/>
  <c r="BD171" i="25" s="1"/>
  <c r="BK171" i="25"/>
  <c r="BN171" i="25"/>
  <c r="BA172" i="25"/>
  <c r="BB172" i="25" s="1"/>
  <c r="BJ172" i="25"/>
  <c r="BD172" i="25" s="1"/>
  <c r="BK172" i="25"/>
  <c r="BN172" i="25"/>
  <c r="BA173" i="25"/>
  <c r="BB173" i="25" s="1"/>
  <c r="BJ173" i="25"/>
  <c r="BD173" i="25" s="1"/>
  <c r="BK173" i="25"/>
  <c r="BN173" i="25"/>
  <c r="BA174" i="25"/>
  <c r="BB174" i="25" s="1"/>
  <c r="BJ174" i="25"/>
  <c r="BD174" i="25" s="1"/>
  <c r="BK174" i="25"/>
  <c r="BN174" i="25"/>
  <c r="BA175" i="25"/>
  <c r="BB175" i="25" s="1"/>
  <c r="BJ175" i="25"/>
  <c r="BD175" i="25" s="1"/>
  <c r="BK175" i="25"/>
  <c r="BN175" i="25"/>
  <c r="BA176" i="25"/>
  <c r="BB176" i="25" s="1"/>
  <c r="BJ176" i="25"/>
  <c r="BD176" i="25" s="1"/>
  <c r="BK176" i="25"/>
  <c r="BA177" i="25"/>
  <c r="BB177" i="25" s="1"/>
  <c r="BJ177" i="25"/>
  <c r="BD177" i="25" s="1"/>
  <c r="BK177" i="25"/>
  <c r="BA178" i="25"/>
  <c r="BB178" i="25" s="1"/>
  <c r="BJ178" i="25"/>
  <c r="BD178" i="25" s="1"/>
  <c r="BK178" i="25"/>
  <c r="BA179" i="25"/>
  <c r="BB179" i="25" s="1"/>
  <c r="BJ179" i="25"/>
  <c r="BD179" i="25" s="1"/>
  <c r="BK179" i="25"/>
  <c r="BA180" i="25"/>
  <c r="BB180" i="25" s="1"/>
  <c r="BJ180" i="25"/>
  <c r="BD180" i="25" s="1"/>
  <c r="BK180" i="25"/>
  <c r="Q181" i="25"/>
  <c r="BA181" i="25"/>
  <c r="BB181" i="25" s="1"/>
  <c r="BJ181" i="25"/>
  <c r="BD181" i="25" s="1"/>
  <c r="BK181" i="25"/>
  <c r="BA182" i="25"/>
  <c r="BB182" i="25" s="1"/>
  <c r="BJ182" i="25"/>
  <c r="BD182" i="25" s="1"/>
  <c r="BK182" i="25"/>
  <c r="BA183" i="25"/>
  <c r="BB183" i="25" s="1"/>
  <c r="BJ183" i="25"/>
  <c r="BD183" i="25" s="1"/>
  <c r="BK183" i="25"/>
  <c r="BA184" i="25"/>
  <c r="BB184" i="25" s="1"/>
  <c r="BJ184" i="25"/>
  <c r="BD184" i="25" s="1"/>
  <c r="BK184" i="25"/>
  <c r="BA185" i="25"/>
  <c r="BB185" i="25" s="1"/>
  <c r="BJ185" i="25"/>
  <c r="BD185" i="25" s="1"/>
  <c r="BK185" i="25"/>
  <c r="BA186" i="25"/>
  <c r="BB186" i="25" s="1"/>
  <c r="BJ186" i="25"/>
  <c r="BD186" i="25" s="1"/>
  <c r="BK186" i="25"/>
  <c r="BA187" i="25"/>
  <c r="BB187" i="25" s="1"/>
  <c r="BJ187" i="25"/>
  <c r="BD187" i="25" s="1"/>
  <c r="BK187" i="25"/>
  <c r="BA188" i="25"/>
  <c r="BB188" i="25" s="1"/>
  <c r="BJ188" i="25"/>
  <c r="BD188" i="25" s="1"/>
  <c r="BK188" i="25"/>
  <c r="BA189" i="25"/>
  <c r="BB189" i="25" s="1"/>
  <c r="BJ189" i="25"/>
  <c r="BD189" i="25" s="1"/>
  <c r="BK189" i="25"/>
  <c r="BA190" i="25"/>
  <c r="BB190" i="25" s="1"/>
  <c r="BJ190" i="25"/>
  <c r="BD190" i="25" s="1"/>
  <c r="BK190" i="25"/>
  <c r="BA191" i="25"/>
  <c r="BB191" i="25" s="1"/>
  <c r="BJ191" i="25"/>
  <c r="BD191" i="25" s="1"/>
  <c r="BK191" i="25"/>
  <c r="V192" i="25"/>
  <c r="AO192" i="25"/>
  <c r="AU192" i="25"/>
  <c r="BA192" i="25"/>
  <c r="BB192" i="25" s="1"/>
  <c r="BJ192" i="25"/>
  <c r="BD192" i="25" s="1"/>
  <c r="BK192" i="25"/>
  <c r="BA193" i="25"/>
  <c r="BB193" i="25"/>
  <c r="BJ193" i="25"/>
  <c r="BD193" i="25" s="1"/>
  <c r="BK193" i="25"/>
  <c r="AO194" i="25"/>
  <c r="AP194" i="25" s="1"/>
  <c r="BA194" i="25"/>
  <c r="BB194" i="25" s="1"/>
  <c r="BJ194" i="25"/>
  <c r="BD194" i="25" s="1"/>
  <c r="BK194" i="25"/>
  <c r="BA195" i="25"/>
  <c r="BB195" i="25" s="1"/>
  <c r="BJ195" i="25"/>
  <c r="BD195" i="25" s="1"/>
  <c r="BK195" i="25"/>
  <c r="BA196" i="25"/>
  <c r="BB196" i="25" s="1"/>
  <c r="BJ196" i="25"/>
  <c r="BD196" i="25" s="1"/>
  <c r="BK196" i="25"/>
  <c r="BA197" i="25"/>
  <c r="BB197" i="25" s="1"/>
  <c r="BJ197" i="25"/>
  <c r="BD197" i="25" s="1"/>
  <c r="BK197" i="25"/>
  <c r="BA198" i="25"/>
  <c r="BB198" i="25" s="1"/>
  <c r="BJ198" i="25"/>
  <c r="BD198" i="25" s="1"/>
  <c r="BK198" i="25"/>
  <c r="BA199" i="25"/>
  <c r="BB199" i="25" s="1"/>
  <c r="BJ199" i="25"/>
  <c r="BD199" i="25" s="1"/>
  <c r="BK199" i="25"/>
  <c r="BA200" i="25"/>
  <c r="BB200" i="25" s="1"/>
  <c r="BJ200" i="25"/>
  <c r="BD200" i="25" s="1"/>
  <c r="BK200" i="25"/>
  <c r="BA201" i="25"/>
  <c r="BB201" i="25" s="1"/>
  <c r="BJ201" i="25"/>
  <c r="BD201" i="25" s="1"/>
  <c r="BK201" i="25"/>
  <c r="BA202" i="25"/>
  <c r="BB202" i="25"/>
  <c r="BJ202" i="25"/>
  <c r="BD202" i="25" s="1"/>
  <c r="BK202" i="25"/>
  <c r="BA203" i="25"/>
  <c r="BB203" i="25" s="1"/>
  <c r="BJ203" i="25"/>
  <c r="BD203" i="25" s="1"/>
  <c r="BK203" i="25"/>
  <c r="BA204" i="25"/>
  <c r="BB204" i="25" s="1"/>
  <c r="BJ204" i="25"/>
  <c r="BD204" i="25" s="1"/>
  <c r="BK204" i="25"/>
  <c r="BA205" i="25"/>
  <c r="BB205" i="25" s="1"/>
  <c r="BJ205" i="25"/>
  <c r="BD205" i="25" s="1"/>
  <c r="BK205" i="25"/>
  <c r="BA206" i="25"/>
  <c r="BB206" i="25" s="1"/>
  <c r="BJ206" i="25"/>
  <c r="BD206" i="25" s="1"/>
  <c r="BK206" i="25"/>
  <c r="BA207" i="25"/>
  <c r="BB207" i="25" s="1"/>
  <c r="BJ207" i="25"/>
  <c r="BD207" i="25" s="1"/>
  <c r="BK207" i="25"/>
  <c r="BA208" i="25"/>
  <c r="BB208" i="25" s="1"/>
  <c r="BJ208" i="25"/>
  <c r="BD208" i="25" s="1"/>
  <c r="BK208" i="25"/>
  <c r="BA209" i="25"/>
  <c r="BB209" i="25" s="1"/>
  <c r="BJ209" i="25"/>
  <c r="BD209" i="25" s="1"/>
  <c r="BK209" i="25"/>
  <c r="BA210" i="25"/>
  <c r="BB210" i="25" s="1"/>
  <c r="BJ210" i="25"/>
  <c r="BD210" i="25" s="1"/>
  <c r="BK210" i="25"/>
  <c r="BA211" i="25"/>
  <c r="BB211" i="25" s="1"/>
  <c r="BJ211" i="25"/>
  <c r="BD211" i="25" s="1"/>
  <c r="BK211" i="25"/>
  <c r="BA212" i="25"/>
  <c r="BB212" i="25" s="1"/>
  <c r="BJ212" i="25"/>
  <c r="BD212" i="25" s="1"/>
  <c r="BK212" i="25"/>
  <c r="BA213" i="25"/>
  <c r="BB213" i="25" s="1"/>
  <c r="BJ213" i="25"/>
  <c r="BD213" i="25" s="1"/>
  <c r="BK213" i="25"/>
  <c r="BA214" i="25"/>
  <c r="BB214" i="25" s="1"/>
  <c r="BJ214" i="25"/>
  <c r="BD214" i="25" s="1"/>
  <c r="BK214" i="25"/>
  <c r="BA215" i="25"/>
  <c r="BB215" i="25" s="1"/>
  <c r="BJ215" i="25"/>
  <c r="BD215" i="25" s="1"/>
  <c r="BK215" i="25"/>
  <c r="BA216" i="25"/>
  <c r="BB216" i="25" s="1"/>
  <c r="BJ216" i="25"/>
  <c r="BD216" i="25" s="1"/>
  <c r="BK216" i="25"/>
  <c r="BA217" i="25"/>
  <c r="BB217" i="25" s="1"/>
  <c r="BJ217" i="25"/>
  <c r="BD217" i="25" s="1"/>
  <c r="BK217" i="25"/>
  <c r="BA218" i="25"/>
  <c r="BB218" i="25" s="1"/>
  <c r="BJ218" i="25"/>
  <c r="BD218" i="25" s="1"/>
  <c r="BK218" i="25"/>
  <c r="BA219" i="25"/>
  <c r="BB219" i="25" s="1"/>
  <c r="BJ219" i="25"/>
  <c r="BD219" i="25" s="1"/>
  <c r="BK219" i="25"/>
  <c r="BA220" i="25"/>
  <c r="BB220" i="25" s="1"/>
  <c r="BJ220" i="25"/>
  <c r="BD220" i="25" s="1"/>
  <c r="BK220" i="25"/>
  <c r="BA221" i="25"/>
  <c r="BB221" i="25" s="1"/>
  <c r="BJ221" i="25"/>
  <c r="BD221" i="25" s="1"/>
  <c r="BK221" i="25"/>
  <c r="BA222" i="25"/>
  <c r="BB222" i="25" s="1"/>
  <c r="BJ222" i="25"/>
  <c r="BD222" i="25" s="1"/>
  <c r="BK222" i="25"/>
  <c r="BA223" i="25"/>
  <c r="BB223" i="25" s="1"/>
  <c r="BJ223" i="25"/>
  <c r="BD223" i="25" s="1"/>
  <c r="BK223" i="25"/>
  <c r="BA224" i="25"/>
  <c r="BB224" i="25" s="1"/>
  <c r="BJ224" i="25"/>
  <c r="BD224" i="25" s="1"/>
  <c r="BK224" i="25"/>
  <c r="BA225" i="25"/>
  <c r="BB225" i="25" s="1"/>
  <c r="BJ225" i="25"/>
  <c r="BD225" i="25" s="1"/>
  <c r="BK225" i="25"/>
  <c r="BA226" i="25"/>
  <c r="BB226" i="25" s="1"/>
  <c r="BJ226" i="25"/>
  <c r="BD226" i="25" s="1"/>
  <c r="BK226" i="25"/>
  <c r="BA227" i="25"/>
  <c r="BB227" i="25" s="1"/>
  <c r="BJ227" i="25"/>
  <c r="BD227" i="25" s="1"/>
  <c r="BK227" i="25"/>
  <c r="BA228" i="25"/>
  <c r="BB228" i="25" s="1"/>
  <c r="BJ228" i="25"/>
  <c r="BD228" i="25" s="1"/>
  <c r="BK228" i="25"/>
  <c r="BA229" i="25"/>
  <c r="BB229" i="25"/>
  <c r="BJ229" i="25"/>
  <c r="BD229" i="25" s="1"/>
  <c r="BK229" i="25"/>
  <c r="BA230" i="25"/>
  <c r="BB230" i="25" s="1"/>
  <c r="BJ230" i="25"/>
  <c r="BD230" i="25" s="1"/>
  <c r="BK230" i="25"/>
  <c r="BA231" i="25"/>
  <c r="BB231" i="25" s="1"/>
  <c r="BJ231" i="25"/>
  <c r="BD231" i="25" s="1"/>
  <c r="BK231" i="25"/>
  <c r="BA232" i="25"/>
  <c r="BB232" i="25" s="1"/>
  <c r="BJ232" i="25"/>
  <c r="BD232" i="25" s="1"/>
  <c r="BK232" i="25"/>
  <c r="BA233" i="25"/>
  <c r="BB233" i="25" s="1"/>
  <c r="BJ233" i="25"/>
  <c r="BD233" i="25" s="1"/>
  <c r="BK233" i="25"/>
  <c r="BA234" i="25"/>
  <c r="BB234" i="25" s="1"/>
  <c r="BJ234" i="25"/>
  <c r="BD234" i="25" s="1"/>
  <c r="BK234" i="25"/>
  <c r="BA235" i="25"/>
  <c r="BB235" i="25" s="1"/>
  <c r="BJ235" i="25"/>
  <c r="BD235" i="25" s="1"/>
  <c r="BK235" i="25"/>
  <c r="BA236" i="25"/>
  <c r="BB236" i="25" s="1"/>
  <c r="BJ236" i="25"/>
  <c r="BD236" i="25" s="1"/>
  <c r="BK236" i="25"/>
  <c r="BA237" i="25"/>
  <c r="BB237" i="25" s="1"/>
  <c r="BJ237" i="25"/>
  <c r="BD237" i="25" s="1"/>
  <c r="BK237" i="25"/>
  <c r="BA238" i="25"/>
  <c r="BB238" i="25" s="1"/>
  <c r="BJ238" i="25"/>
  <c r="BD238" i="25" s="1"/>
  <c r="BK238" i="25"/>
  <c r="BA239" i="25"/>
  <c r="BB239" i="25"/>
  <c r="BJ239" i="25"/>
  <c r="BD239" i="25" s="1"/>
  <c r="BK239" i="25"/>
  <c r="BA240" i="25"/>
  <c r="BB240" i="25" s="1"/>
  <c r="BJ240" i="25"/>
  <c r="BD240" i="25" s="1"/>
  <c r="BK240" i="25"/>
  <c r="BA241" i="25"/>
  <c r="BB241" i="25"/>
  <c r="BJ241" i="25"/>
  <c r="BD241" i="25" s="1"/>
  <c r="BK241" i="25"/>
  <c r="BA242" i="25"/>
  <c r="BB242" i="25" s="1"/>
  <c r="BJ242" i="25"/>
  <c r="BD242" i="25" s="1"/>
  <c r="BK242" i="25"/>
  <c r="BA243" i="25"/>
  <c r="BB243" i="25" s="1"/>
  <c r="BJ243" i="25"/>
  <c r="BD243" i="25" s="1"/>
  <c r="BK243" i="25"/>
  <c r="BA244" i="25"/>
  <c r="BB244" i="25" s="1"/>
  <c r="BJ244" i="25"/>
  <c r="BD244" i="25" s="1"/>
  <c r="BK244" i="25"/>
  <c r="BA245" i="25"/>
  <c r="BB245" i="25" s="1"/>
  <c r="BJ245" i="25"/>
  <c r="BD245" i="25" s="1"/>
  <c r="BK245" i="25"/>
  <c r="BA246" i="25"/>
  <c r="BB246" i="25" s="1"/>
  <c r="BJ246" i="25"/>
  <c r="BD246" i="25" s="1"/>
  <c r="BK246" i="25"/>
  <c r="BA247" i="25"/>
  <c r="BB247" i="25" s="1"/>
  <c r="BJ247" i="25"/>
  <c r="BD247" i="25" s="1"/>
  <c r="BK247" i="25"/>
  <c r="BA248" i="25"/>
  <c r="BB248" i="25" s="1"/>
  <c r="BJ248" i="25"/>
  <c r="BD248" i="25" s="1"/>
  <c r="BK248" i="25"/>
  <c r="BA249" i="25"/>
  <c r="BB249" i="25"/>
  <c r="BJ249" i="25"/>
  <c r="BD249" i="25" s="1"/>
  <c r="BK249" i="25"/>
  <c r="BA250" i="25"/>
  <c r="BB250" i="25" s="1"/>
  <c r="BJ250" i="25"/>
  <c r="BD250" i="25" s="1"/>
  <c r="BK250" i="25"/>
  <c r="BA251" i="25"/>
  <c r="BB251" i="25" s="1"/>
  <c r="BJ251" i="25"/>
  <c r="BD251" i="25" s="1"/>
  <c r="BK251" i="25"/>
  <c r="BA252" i="25"/>
  <c r="BB252" i="25" s="1"/>
  <c r="BJ252" i="25"/>
  <c r="BD252" i="25" s="1"/>
  <c r="BK252" i="25"/>
  <c r="BA253" i="25"/>
  <c r="BB253" i="25"/>
  <c r="BJ253" i="25"/>
  <c r="BD253" i="25" s="1"/>
  <c r="BK253" i="25"/>
  <c r="BA254" i="25"/>
  <c r="BB254" i="25" s="1"/>
  <c r="BJ254" i="25"/>
  <c r="BD254" i="25" s="1"/>
  <c r="BK254" i="25"/>
  <c r="BA255" i="25"/>
  <c r="BB255" i="25" s="1"/>
  <c r="BJ255" i="25"/>
  <c r="BD255" i="25" s="1"/>
  <c r="BK255" i="25"/>
  <c r="BA256" i="25"/>
  <c r="BB256" i="25"/>
  <c r="BJ256" i="25"/>
  <c r="BD256" i="25" s="1"/>
  <c r="BK256" i="25"/>
  <c r="BA257" i="25"/>
  <c r="BB257" i="25" s="1"/>
  <c r="BJ257" i="25"/>
  <c r="BD257" i="25" s="1"/>
  <c r="BK257" i="25"/>
  <c r="BA258" i="25"/>
  <c r="BB258" i="25" s="1"/>
  <c r="BJ258" i="25"/>
  <c r="BD258" i="25" s="1"/>
  <c r="BK258" i="25"/>
  <c r="BA259" i="25"/>
  <c r="BB259" i="25" s="1"/>
  <c r="BJ259" i="25"/>
  <c r="BD259" i="25" s="1"/>
  <c r="BK259" i="25"/>
  <c r="BA260" i="25"/>
  <c r="BB260" i="25" s="1"/>
  <c r="BJ260" i="25"/>
  <c r="BD260" i="25" s="1"/>
  <c r="BK260" i="25"/>
  <c r="BA261" i="25"/>
  <c r="BB261" i="25" s="1"/>
  <c r="BJ261" i="25"/>
  <c r="BD261" i="25" s="1"/>
  <c r="BK261" i="25"/>
  <c r="BA262" i="25"/>
  <c r="BB262" i="25" s="1"/>
  <c r="BJ262" i="25"/>
  <c r="BD262" i="25" s="1"/>
  <c r="BK262" i="25"/>
  <c r="BA263" i="25"/>
  <c r="BB263" i="25" s="1"/>
  <c r="BJ263" i="25"/>
  <c r="BD263" i="25" s="1"/>
  <c r="BK263" i="25"/>
  <c r="BA264" i="25"/>
  <c r="BB264" i="25" s="1"/>
  <c r="BJ264" i="25"/>
  <c r="BD264" i="25" s="1"/>
  <c r="BK264" i="25"/>
  <c r="BA265" i="25"/>
  <c r="BB265" i="25"/>
  <c r="BJ265" i="25"/>
  <c r="BD265" i="25" s="1"/>
  <c r="BK265" i="25"/>
  <c r="BA266" i="25"/>
  <c r="BB266" i="25" s="1"/>
  <c r="BJ266" i="25"/>
  <c r="BD266" i="25" s="1"/>
  <c r="BK266" i="25"/>
  <c r="BA267" i="25"/>
  <c r="BB267" i="25" s="1"/>
  <c r="BJ267" i="25"/>
  <c r="BD267" i="25" s="1"/>
  <c r="BK267" i="25"/>
  <c r="BA268" i="25"/>
  <c r="BB268" i="25" s="1"/>
  <c r="BJ268" i="25"/>
  <c r="BD268" i="25" s="1"/>
  <c r="BK268" i="25"/>
  <c r="BA269" i="25"/>
  <c r="BB269" i="25" s="1"/>
  <c r="BJ269" i="25"/>
  <c r="BD269" i="25" s="1"/>
  <c r="BK269" i="25"/>
  <c r="BA270" i="25"/>
  <c r="BB270" i="25" s="1"/>
  <c r="BJ270" i="25"/>
  <c r="BD270" i="25" s="1"/>
  <c r="BK270" i="25"/>
  <c r="BA271" i="25"/>
  <c r="BB271" i="25" s="1"/>
  <c r="BJ271" i="25"/>
  <c r="BD271" i="25" s="1"/>
  <c r="BK271" i="25"/>
  <c r="BA272" i="25"/>
  <c r="BB272" i="25" s="1"/>
  <c r="BJ272" i="25"/>
  <c r="BD272" i="25" s="1"/>
  <c r="BK272" i="25"/>
  <c r="BA273" i="25"/>
  <c r="BB273" i="25" s="1"/>
  <c r="BJ273" i="25"/>
  <c r="BD273" i="25" s="1"/>
  <c r="BK273" i="25"/>
  <c r="BA274" i="25"/>
  <c r="BB274" i="25" s="1"/>
  <c r="BJ274" i="25"/>
  <c r="BD274" i="25" s="1"/>
  <c r="BK274" i="25"/>
  <c r="BA275" i="25"/>
  <c r="BB275" i="25" s="1"/>
  <c r="BJ275" i="25"/>
  <c r="BD275" i="25" s="1"/>
  <c r="BK275" i="25"/>
  <c r="BA282" i="25"/>
  <c r="BB282" i="25" s="1"/>
  <c r="BA283" i="25"/>
  <c r="BB283" i="25" s="1"/>
  <c r="BA284" i="25"/>
  <c r="BB284" i="25" s="1"/>
  <c r="BA285" i="25"/>
  <c r="BB285" i="25" s="1"/>
  <c r="BA286" i="25"/>
  <c r="BB286" i="25" s="1"/>
  <c r="BA287" i="25"/>
  <c r="BB287" i="25" s="1"/>
  <c r="BA288" i="25"/>
  <c r="BB288" i="25" s="1"/>
  <c r="BA289" i="25"/>
  <c r="BB289" i="25" s="1"/>
  <c r="BA290" i="25"/>
  <c r="BB290" i="25" s="1"/>
  <c r="BA291" i="25"/>
  <c r="BB291" i="25" s="1"/>
  <c r="BA292" i="25"/>
  <c r="BB292" i="25" s="1"/>
  <c r="BA293" i="25"/>
  <c r="BB293" i="25" s="1"/>
  <c r="BA294" i="25"/>
  <c r="BB294" i="25" s="1"/>
  <c r="BA295" i="25"/>
  <c r="BB295" i="25" s="1"/>
  <c r="BA296" i="25"/>
  <c r="BB296" i="25" s="1"/>
  <c r="BA297" i="25"/>
  <c r="BB297" i="25" s="1"/>
  <c r="BA298" i="25"/>
  <c r="BB298" i="25"/>
  <c r="BA299" i="25"/>
  <c r="BB299" i="25" s="1"/>
  <c r="BA300" i="25"/>
  <c r="BB300" i="25" s="1"/>
  <c r="BA301" i="25"/>
  <c r="BB301" i="25" s="1"/>
  <c r="BA302" i="25"/>
  <c r="BB302" i="25" s="1"/>
  <c r="BA303" i="25"/>
  <c r="BB303" i="25" s="1"/>
  <c r="BA304" i="25"/>
  <c r="BB304" i="25" s="1"/>
  <c r="BA305" i="25"/>
  <c r="BB305" i="25" s="1"/>
  <c r="BA306" i="25"/>
  <c r="BB306" i="25" s="1"/>
  <c r="BA307" i="25"/>
  <c r="BB307" i="25" s="1"/>
  <c r="BA308" i="25"/>
  <c r="BB308" i="25" s="1"/>
  <c r="BA309" i="25"/>
  <c r="BB309" i="25" s="1"/>
  <c r="BA310" i="25"/>
  <c r="BB310" i="25" s="1"/>
  <c r="BA311" i="25"/>
  <c r="BB311" i="25" s="1"/>
  <c r="BA312" i="25"/>
  <c r="BB312" i="25" s="1"/>
  <c r="BA313" i="25"/>
  <c r="BB313" i="25" s="1"/>
  <c r="BA314" i="25"/>
  <c r="BB314" i="25" s="1"/>
  <c r="BA315" i="25"/>
  <c r="BB315" i="25" s="1"/>
  <c r="BA316" i="25"/>
  <c r="BB316" i="25" s="1"/>
  <c r="BA317" i="25"/>
  <c r="BB317" i="25" s="1"/>
  <c r="BA318" i="25"/>
  <c r="BB318" i="25" s="1"/>
  <c r="BA319" i="25"/>
  <c r="BB319" i="25" s="1"/>
  <c r="BA320" i="25"/>
  <c r="BB320" i="25"/>
  <c r="BA321" i="25"/>
  <c r="BB321" i="25"/>
  <c r="BA322" i="25"/>
  <c r="BB322" i="25" s="1"/>
  <c r="BA323" i="25"/>
  <c r="BB323" i="25" s="1"/>
  <c r="BA324" i="25"/>
  <c r="BB324" i="25" s="1"/>
  <c r="BA325" i="25"/>
  <c r="BB325" i="25"/>
  <c r="BA326" i="25"/>
  <c r="BB326" i="25" s="1"/>
  <c r="BA327" i="25"/>
  <c r="BB327" i="25" s="1"/>
  <c r="BA328" i="25"/>
  <c r="BB328" i="25" s="1"/>
  <c r="BA329" i="25"/>
  <c r="BB329" i="25"/>
  <c r="BA330" i="25"/>
  <c r="BB330" i="25" s="1"/>
  <c r="BA331" i="25"/>
  <c r="BB331" i="25" s="1"/>
  <c r="BA332" i="25"/>
  <c r="BB332" i="25" s="1"/>
  <c r="BA333" i="25"/>
  <c r="BB333" i="25" s="1"/>
  <c r="BA334" i="25"/>
  <c r="BB334" i="25"/>
  <c r="BA335" i="25"/>
  <c r="BB335" i="25" s="1"/>
  <c r="BA336" i="25"/>
  <c r="BB336" i="25" s="1"/>
  <c r="BA337" i="25"/>
  <c r="BB337" i="25"/>
  <c r="BA338" i="25"/>
  <c r="BB338" i="25"/>
  <c r="BA339" i="25"/>
  <c r="BB339" i="25" s="1"/>
  <c r="BA340" i="25"/>
  <c r="BB340" i="25" s="1"/>
  <c r="BA341" i="25"/>
  <c r="BB341" i="25" s="1"/>
  <c r="BA342" i="25"/>
  <c r="BB342" i="25" s="1"/>
  <c r="BA343" i="25"/>
  <c r="BB343" i="25" s="1"/>
  <c r="BA344" i="25"/>
  <c r="BB344" i="25" s="1"/>
  <c r="BA345" i="25"/>
  <c r="BB345" i="25" s="1"/>
  <c r="BA346" i="25"/>
  <c r="BB346" i="25" s="1"/>
  <c r="BA347" i="25"/>
  <c r="BB347" i="25" s="1"/>
  <c r="BA348" i="25"/>
  <c r="BB348" i="25" s="1"/>
  <c r="BA349" i="25"/>
  <c r="BB349" i="25" s="1"/>
  <c r="BA350" i="25"/>
  <c r="BB350" i="25" s="1"/>
  <c r="BA351" i="25"/>
  <c r="BB351" i="25" s="1"/>
  <c r="BA352" i="25"/>
  <c r="BB352" i="25"/>
  <c r="BA353" i="25"/>
  <c r="BB353" i="25" s="1"/>
  <c r="BA354" i="25"/>
  <c r="BB354" i="25" s="1"/>
  <c r="BA355" i="25"/>
  <c r="BB355" i="25" s="1"/>
  <c r="BA356" i="25"/>
  <c r="BB356" i="25" s="1"/>
  <c r="BA357" i="25"/>
  <c r="BB357" i="25" s="1"/>
  <c r="BA358" i="25"/>
  <c r="BB358" i="25" s="1"/>
  <c r="BA359" i="25"/>
  <c r="BB359" i="25" s="1"/>
  <c r="BA360" i="25"/>
  <c r="BB360" i="25" s="1"/>
  <c r="BA361" i="25"/>
  <c r="BB361" i="25"/>
  <c r="BA362" i="25"/>
  <c r="BB362" i="25" s="1"/>
  <c r="BA363" i="25"/>
  <c r="BB363" i="25" s="1"/>
  <c r="BA364" i="25"/>
  <c r="BB364" i="25"/>
  <c r="BA365" i="25"/>
  <c r="BB365" i="25" s="1"/>
  <c r="BA366" i="25"/>
  <c r="BB366" i="25"/>
  <c r="BA367" i="25"/>
  <c r="BB367" i="25" s="1"/>
  <c r="BA368" i="25"/>
  <c r="BB368" i="25"/>
  <c r="BA369" i="25"/>
  <c r="BB369" i="25"/>
  <c r="BA370" i="25"/>
  <c r="BB370" i="25" s="1"/>
  <c r="BA371" i="25"/>
  <c r="BB371" i="25" s="1"/>
  <c r="BA372" i="25"/>
  <c r="BB372" i="25" s="1"/>
  <c r="BA373" i="25"/>
  <c r="BB373" i="25" s="1"/>
  <c r="BA374" i="25"/>
  <c r="BB374" i="25" s="1"/>
  <c r="BA375" i="25"/>
  <c r="BB375" i="25" s="1"/>
  <c r="BA376" i="25"/>
  <c r="BB376" i="25" s="1"/>
  <c r="BA377" i="25"/>
  <c r="BB377" i="25" s="1"/>
  <c r="BA378" i="25"/>
  <c r="BB378" i="25"/>
  <c r="BA379" i="25"/>
  <c r="BB379" i="25" s="1"/>
  <c r="BA380" i="25"/>
  <c r="BB380" i="25"/>
  <c r="BA381" i="25"/>
  <c r="BB381" i="25" s="1"/>
  <c r="BA382" i="25"/>
  <c r="BB382" i="25" s="1"/>
  <c r="BA383" i="25"/>
  <c r="BB383" i="25" s="1"/>
  <c r="BA384" i="25"/>
  <c r="BB384" i="25" s="1"/>
  <c r="BA385" i="25"/>
  <c r="BB385" i="25"/>
  <c r="BA386" i="25"/>
  <c r="BB386" i="25"/>
  <c r="BA387" i="25"/>
  <c r="BB387" i="25" s="1"/>
  <c r="BA388" i="25"/>
  <c r="BB388" i="25" s="1"/>
  <c r="BA389" i="25"/>
  <c r="BB389" i="25" s="1"/>
  <c r="BA390" i="25"/>
  <c r="BB390" i="25" s="1"/>
  <c r="BA391" i="25"/>
  <c r="BB391" i="25" s="1"/>
  <c r="BA392" i="25"/>
  <c r="BB392" i="25" s="1"/>
  <c r="BA393" i="25"/>
  <c r="BB393" i="25" s="1"/>
  <c r="BA394" i="25"/>
  <c r="BB394" i="25" s="1"/>
  <c r="BA395" i="25"/>
  <c r="BB395" i="25" s="1"/>
  <c r="BA396" i="25"/>
  <c r="BB396" i="25" s="1"/>
  <c r="BA397" i="25"/>
  <c r="BB397" i="25" s="1"/>
  <c r="BA398" i="25"/>
  <c r="BB398" i="25" s="1"/>
  <c r="BA399" i="25"/>
  <c r="BB399" i="25" s="1"/>
  <c r="BA400" i="25"/>
  <c r="BB400" i="25"/>
  <c r="BA401" i="25"/>
  <c r="BB401" i="25" s="1"/>
  <c r="AP172" i="35" l="1"/>
  <c r="AP174" i="35" s="1"/>
  <c r="AP188" i="35" s="1"/>
  <c r="AU198" i="35" s="1"/>
  <c r="AV198" i="35" s="1"/>
  <c r="U24" i="35" s="1"/>
  <c r="X182" i="35"/>
  <c r="X168" i="35"/>
  <c r="AI190" i="35"/>
  <c r="AJ190" i="35" s="1"/>
  <c r="AJ164" i="35"/>
  <c r="AP186" i="35"/>
  <c r="AU203" i="35" s="1"/>
  <c r="U22" i="35" s="1"/>
  <c r="AV160" i="35"/>
  <c r="AU190" i="35"/>
  <c r="AV190" i="35" s="1"/>
  <c r="AV164" i="35"/>
  <c r="AD178" i="35"/>
  <c r="AD168" i="35"/>
  <c r="AD166" i="35"/>
  <c r="AD180" i="35" s="1"/>
  <c r="X166" i="29"/>
  <c r="AP190" i="34"/>
  <c r="AP172" i="34"/>
  <c r="X178" i="34"/>
  <c r="X164" i="34"/>
  <c r="X180" i="34" s="1"/>
  <c r="X166" i="34"/>
  <c r="AC190" i="34"/>
  <c r="AD190" i="34" s="1"/>
  <c r="AV156" i="34"/>
  <c r="AD164" i="34"/>
  <c r="AI190" i="34"/>
  <c r="AJ190" i="34" s="1"/>
  <c r="AJ164" i="34"/>
  <c r="AV160" i="34"/>
  <c r="X164" i="33"/>
  <c r="X180" i="33" s="1"/>
  <c r="X166" i="33"/>
  <c r="X182" i="33"/>
  <c r="AP190" i="33"/>
  <c r="AP172" i="33"/>
  <c r="AI190" i="33"/>
  <c r="AJ190" i="33" s="1"/>
  <c r="AJ164" i="33"/>
  <c r="AV177" i="33"/>
  <c r="AV156" i="33"/>
  <c r="AC190" i="33"/>
  <c r="AD190" i="33" s="1"/>
  <c r="AD164" i="33"/>
  <c r="AV160" i="32"/>
  <c r="AI190" i="32"/>
  <c r="AJ190" i="32" s="1"/>
  <c r="AJ164" i="32"/>
  <c r="AP190" i="32"/>
  <c r="AP172" i="32"/>
  <c r="AD164" i="32"/>
  <c r="AC190" i="32"/>
  <c r="AD190" i="32" s="1"/>
  <c r="AV156" i="32"/>
  <c r="X182" i="32"/>
  <c r="X168" i="32"/>
  <c r="AV156" i="31"/>
  <c r="AC190" i="31"/>
  <c r="AD190" i="31" s="1"/>
  <c r="AD164" i="31"/>
  <c r="X178" i="31"/>
  <c r="X164" i="31"/>
  <c r="X180" i="31" s="1"/>
  <c r="X166" i="31"/>
  <c r="AP190" i="31"/>
  <c r="AP172" i="31"/>
  <c r="AI190" i="31"/>
  <c r="AJ190" i="31" s="1"/>
  <c r="AJ164" i="31"/>
  <c r="X182" i="29"/>
  <c r="X164" i="29"/>
  <c r="X180" i="29" s="1"/>
  <c r="AI190" i="29"/>
  <c r="AJ190" i="29" s="1"/>
  <c r="AJ164" i="29"/>
  <c r="AC190" i="29"/>
  <c r="AD190" i="29" s="1"/>
  <c r="AV156" i="29"/>
  <c r="AD164" i="29"/>
  <c r="AV160" i="29"/>
  <c r="AP190" i="29"/>
  <c r="AP172" i="29"/>
  <c r="AJ164" i="28"/>
  <c r="AI190" i="28"/>
  <c r="AJ190" i="28" s="1"/>
  <c r="AC190" i="28"/>
  <c r="AD190" i="28" s="1"/>
  <c r="AD164" i="28"/>
  <c r="AV156" i="28"/>
  <c r="AP190" i="28"/>
  <c r="AP172" i="28"/>
  <c r="X178" i="28"/>
  <c r="X164" i="28"/>
  <c r="X180" i="28" s="1"/>
  <c r="X166" i="28"/>
  <c r="AV177" i="28"/>
  <c r="X156" i="25"/>
  <c r="X158" i="25" s="1"/>
  <c r="X160" i="25"/>
  <c r="X176" i="25" s="1"/>
  <c r="AD162" i="25"/>
  <c r="BO163" i="25"/>
  <c r="BO168" i="25"/>
  <c r="H25" i="25"/>
  <c r="H39" i="25"/>
  <c r="H26" i="25"/>
  <c r="H33" i="25"/>
  <c r="H34" i="25"/>
  <c r="H22" i="25"/>
  <c r="H35" i="25"/>
  <c r="H38" i="25"/>
  <c r="H27" i="25"/>
  <c r="H21" i="25"/>
  <c r="H23" i="25"/>
  <c r="H36" i="25"/>
  <c r="H24" i="25"/>
  <c r="H37" i="25"/>
  <c r="BO156" i="25"/>
  <c r="BO165" i="25"/>
  <c r="BO162" i="25"/>
  <c r="BO159" i="25"/>
  <c r="BO173" i="25"/>
  <c r="BO174" i="25"/>
  <c r="BO164" i="25"/>
  <c r="BO160" i="25"/>
  <c r="AV163" i="25"/>
  <c r="BO172" i="25"/>
  <c r="BO167" i="25"/>
  <c r="BO161" i="25"/>
  <c r="BO175" i="25"/>
  <c r="BO166" i="25"/>
  <c r="BO171" i="25"/>
  <c r="BO170" i="25"/>
  <c r="BO158" i="25"/>
  <c r="BO157" i="25"/>
  <c r="AO196" i="25"/>
  <c r="BO169" i="25"/>
  <c r="AC194" i="35" l="1"/>
  <c r="AD182" i="35"/>
  <c r="AV177" i="35"/>
  <c r="V211" i="35"/>
  <c r="X212" i="35" s="1"/>
  <c r="U37" i="35"/>
  <c r="C6" i="30" s="1"/>
  <c r="U30" i="35"/>
  <c r="B6" i="30" s="1"/>
  <c r="V203" i="35"/>
  <c r="X204" i="35" s="1"/>
  <c r="V207" i="35"/>
  <c r="X208" i="35" s="1"/>
  <c r="AJ168" i="35"/>
  <c r="AJ182" i="35" s="1"/>
  <c r="AJ178" i="35"/>
  <c r="AI194" i="35"/>
  <c r="V194" i="35"/>
  <c r="X184" i="35"/>
  <c r="AV180" i="35"/>
  <c r="AV165" i="35"/>
  <c r="AU190" i="34"/>
  <c r="AV190" i="34" s="1"/>
  <c r="AV164" i="34"/>
  <c r="X168" i="34"/>
  <c r="X182" i="34"/>
  <c r="AI194" i="34"/>
  <c r="AJ168" i="34"/>
  <c r="AJ182" i="34" s="1"/>
  <c r="AJ178" i="34"/>
  <c r="AP186" i="34"/>
  <c r="AU203" i="34" s="1"/>
  <c r="U22" i="34" s="1"/>
  <c r="AP174" i="34"/>
  <c r="AP188" i="34" s="1"/>
  <c r="AU198" i="34" s="1"/>
  <c r="AV198" i="34" s="1"/>
  <c r="U24" i="34" s="1"/>
  <c r="AV177" i="34"/>
  <c r="AD178" i="34"/>
  <c r="AD168" i="34"/>
  <c r="AD166" i="34"/>
  <c r="AD180" i="34" s="1"/>
  <c r="X168" i="33"/>
  <c r="AU190" i="33"/>
  <c r="AV190" i="33" s="1"/>
  <c r="AV164" i="33"/>
  <c r="X184" i="33"/>
  <c r="V194" i="33"/>
  <c r="AI194" i="33"/>
  <c r="AJ178" i="33"/>
  <c r="AJ168" i="33"/>
  <c r="AJ182" i="33" s="1"/>
  <c r="AP174" i="33"/>
  <c r="AP188" i="33" s="1"/>
  <c r="AU198" i="33" s="1"/>
  <c r="AV198" i="33" s="1"/>
  <c r="U24" i="33" s="1"/>
  <c r="AP186" i="33"/>
  <c r="AU203" i="33" s="1"/>
  <c r="U22" i="33" s="1"/>
  <c r="AD178" i="33"/>
  <c r="AD168" i="33"/>
  <c r="AD166" i="33"/>
  <c r="AD180" i="33" s="1"/>
  <c r="AU190" i="32"/>
  <c r="AV190" i="32" s="1"/>
  <c r="AV164" i="32"/>
  <c r="AD178" i="32"/>
  <c r="AD168" i="32"/>
  <c r="AD166" i="32"/>
  <c r="AD180" i="32" s="1"/>
  <c r="AP186" i="32"/>
  <c r="AU203" i="32" s="1"/>
  <c r="U22" i="32" s="1"/>
  <c r="AP174" i="32"/>
  <c r="AP188" i="32" s="1"/>
  <c r="AU198" i="32" s="1"/>
  <c r="AV198" i="32" s="1"/>
  <c r="U24" i="32" s="1"/>
  <c r="AI194" i="32"/>
  <c r="AJ178" i="32"/>
  <c r="AJ168" i="32"/>
  <c r="AJ182" i="32" s="1"/>
  <c r="X184" i="32"/>
  <c r="V194" i="32"/>
  <c r="AV177" i="32"/>
  <c r="X182" i="31"/>
  <c r="X168" i="31"/>
  <c r="AD178" i="31"/>
  <c r="AD168" i="31"/>
  <c r="AD166" i="31"/>
  <c r="AD180" i="31" s="1"/>
  <c r="AI194" i="31"/>
  <c r="AJ178" i="31"/>
  <c r="AJ168" i="31"/>
  <c r="AJ182" i="31" s="1"/>
  <c r="AV164" i="31"/>
  <c r="AU190" i="31"/>
  <c r="AV190" i="31" s="1"/>
  <c r="AP174" i="31"/>
  <c r="AP188" i="31" s="1"/>
  <c r="AU198" i="31" s="1"/>
  <c r="AV198" i="31" s="1"/>
  <c r="U24" i="31" s="1"/>
  <c r="U37" i="31" s="1"/>
  <c r="G4" i="30" s="1"/>
  <c r="AP186" i="31"/>
  <c r="AU203" i="31" s="1"/>
  <c r="U22" i="31" s="1"/>
  <c r="AV164" i="29"/>
  <c r="AU190" i="29"/>
  <c r="AV190" i="29" s="1"/>
  <c r="AP186" i="29"/>
  <c r="AU203" i="29" s="1"/>
  <c r="U22" i="29" s="1"/>
  <c r="AP174" i="29"/>
  <c r="AP188" i="29" s="1"/>
  <c r="AU198" i="29" s="1"/>
  <c r="AV198" i="29" s="1"/>
  <c r="U24" i="29" s="1"/>
  <c r="U37" i="29" s="1"/>
  <c r="G6" i="30" s="1"/>
  <c r="X168" i="29"/>
  <c r="AD168" i="29"/>
  <c r="AD178" i="29"/>
  <c r="AD166" i="29"/>
  <c r="AD180" i="29" s="1"/>
  <c r="AJ168" i="29"/>
  <c r="AJ182" i="29" s="1"/>
  <c r="AI194" i="29"/>
  <c r="AJ178" i="29"/>
  <c r="AV177" i="29"/>
  <c r="AP174" i="28"/>
  <c r="AP188" i="28" s="1"/>
  <c r="AU198" i="28" s="1"/>
  <c r="AV198" i="28" s="1"/>
  <c r="U24" i="28" s="1"/>
  <c r="U37" i="28" s="1"/>
  <c r="AP186" i="28"/>
  <c r="AU203" i="28" s="1"/>
  <c r="U22" i="28" s="1"/>
  <c r="AU190" i="28"/>
  <c r="AV190" i="28" s="1"/>
  <c r="AV164" i="28"/>
  <c r="AD178" i="28"/>
  <c r="AD168" i="28"/>
  <c r="AD166" i="28"/>
  <c r="AD180" i="28" s="1"/>
  <c r="X168" i="28"/>
  <c r="X182" i="28"/>
  <c r="AJ178" i="28"/>
  <c r="AI194" i="28"/>
  <c r="AJ168" i="28"/>
  <c r="AJ182" i="28" s="1"/>
  <c r="AD176" i="25"/>
  <c r="BF267" i="25"/>
  <c r="BH267" i="25" s="1"/>
  <c r="BF275" i="25"/>
  <c r="BH275" i="25" s="1"/>
  <c r="BF274" i="25"/>
  <c r="BH274" i="25" s="1"/>
  <c r="BF238" i="25"/>
  <c r="BH238" i="25" s="1"/>
  <c r="BF259" i="25"/>
  <c r="BH259" i="25" s="1"/>
  <c r="BF249" i="25"/>
  <c r="BH249" i="25" s="1"/>
  <c r="BF241" i="25"/>
  <c r="BH241" i="25" s="1"/>
  <c r="BF272" i="25"/>
  <c r="BH272" i="25" s="1"/>
  <c r="BF264" i="25"/>
  <c r="BH264" i="25" s="1"/>
  <c r="BF265" i="25"/>
  <c r="BH265" i="25" s="1"/>
  <c r="BF228" i="25"/>
  <c r="BH228" i="25" s="1"/>
  <c r="BF243" i="25"/>
  <c r="BH243" i="25" s="1"/>
  <c r="BF262" i="25"/>
  <c r="BH262" i="25" s="1"/>
  <c r="BF269" i="25"/>
  <c r="BH269" i="25" s="1"/>
  <c r="BF273" i="25"/>
  <c r="BH273" i="25" s="1"/>
  <c r="BF234" i="25"/>
  <c r="BH234" i="25" s="1"/>
  <c r="BF258" i="25"/>
  <c r="BH258" i="25" s="1"/>
  <c r="BF261" i="25"/>
  <c r="BH261" i="25" s="1"/>
  <c r="BF248" i="25"/>
  <c r="BH248" i="25" s="1"/>
  <c r="BF260" i="25"/>
  <c r="BH260" i="25" s="1"/>
  <c r="BF257" i="25"/>
  <c r="BH257" i="25" s="1"/>
  <c r="BF240" i="25"/>
  <c r="BH240" i="25" s="1"/>
  <c r="BF263" i="25"/>
  <c r="BH263" i="25" s="1"/>
  <c r="BF266" i="25"/>
  <c r="BH266" i="25" s="1"/>
  <c r="BF247" i="25"/>
  <c r="BH247" i="25" s="1"/>
  <c r="BF268" i="25"/>
  <c r="BH268" i="25" s="1"/>
  <c r="BF270" i="25"/>
  <c r="BH270" i="25" s="1"/>
  <c r="BF233" i="25"/>
  <c r="BH233" i="25" s="1"/>
  <c r="BF239" i="25"/>
  <c r="BH239" i="25" s="1"/>
  <c r="BF256" i="25"/>
  <c r="BH256" i="25" s="1"/>
  <c r="BF271" i="25"/>
  <c r="BH271" i="25" s="1"/>
  <c r="BF252" i="25"/>
  <c r="BH252" i="25" s="1"/>
  <c r="BF253" i="25"/>
  <c r="BH253" i="25" s="1"/>
  <c r="BF255" i="25"/>
  <c r="BH255" i="25" s="1"/>
  <c r="BF251" i="25"/>
  <c r="BH251" i="25" s="1"/>
  <c r="BF222" i="25"/>
  <c r="BH222" i="25" s="1"/>
  <c r="BF242" i="25"/>
  <c r="BH242" i="25" s="1"/>
  <c r="BF250" i="25"/>
  <c r="BH250" i="25" s="1"/>
  <c r="BF227" i="25"/>
  <c r="BH227" i="25" s="1"/>
  <c r="BF244" i="25"/>
  <c r="BH244" i="25" s="1"/>
  <c r="BF254" i="25"/>
  <c r="BH254" i="25" s="1"/>
  <c r="BF230" i="25"/>
  <c r="BH230" i="25" s="1"/>
  <c r="BF246" i="25"/>
  <c r="BH246" i="25" s="1"/>
  <c r="BF245" i="25"/>
  <c r="BH245" i="25" s="1"/>
  <c r="BF200" i="25"/>
  <c r="BH200" i="25" s="1"/>
  <c r="BF237" i="25"/>
  <c r="BH237" i="25" s="1"/>
  <c r="BF220" i="25"/>
  <c r="BH220" i="25" s="1"/>
  <c r="BF232" i="25"/>
  <c r="BH232" i="25" s="1"/>
  <c r="BF224" i="25"/>
  <c r="BH224" i="25" s="1"/>
  <c r="BF236" i="25"/>
  <c r="BH236" i="25" s="1"/>
  <c r="BF223" i="25"/>
  <c r="BH223" i="25" s="1"/>
  <c r="BF225" i="25"/>
  <c r="BH225" i="25" s="1"/>
  <c r="BF226" i="25"/>
  <c r="BH226" i="25" s="1"/>
  <c r="BF229" i="25"/>
  <c r="BH229" i="25" s="1"/>
  <c r="BF231" i="25"/>
  <c r="BH231" i="25" s="1"/>
  <c r="BF221" i="25"/>
  <c r="BH221" i="25" s="1"/>
  <c r="BF235" i="25"/>
  <c r="BH235" i="25" s="1"/>
  <c r="BF203" i="25"/>
  <c r="BH203" i="25" s="1"/>
  <c r="BF211" i="25"/>
  <c r="BH211" i="25" s="1"/>
  <c r="BF213" i="25"/>
  <c r="BH213" i="25" s="1"/>
  <c r="BF219" i="25"/>
  <c r="BH219" i="25" s="1"/>
  <c r="BF217" i="25"/>
  <c r="BH217" i="25" s="1"/>
  <c r="BF202" i="25"/>
  <c r="BH202" i="25" s="1"/>
  <c r="BF212" i="25"/>
  <c r="BH212" i="25" s="1"/>
  <c r="BF215" i="25"/>
  <c r="BH215" i="25" s="1"/>
  <c r="BF209" i="25"/>
  <c r="BH209" i="25" s="1"/>
  <c r="BF207" i="25"/>
  <c r="BH207" i="25" s="1"/>
  <c r="BF197" i="25"/>
  <c r="BH197" i="25" s="1"/>
  <c r="BF206" i="25"/>
  <c r="BH206" i="25" s="1"/>
  <c r="BF216" i="25"/>
  <c r="BH216" i="25" s="1"/>
  <c r="BF214" i="25"/>
  <c r="BH214" i="25" s="1"/>
  <c r="BF208" i="25"/>
  <c r="BH208" i="25" s="1"/>
  <c r="BF201" i="25"/>
  <c r="BH201" i="25" s="1"/>
  <c r="BF210" i="25"/>
  <c r="BH210" i="25" s="1"/>
  <c r="BF218" i="25"/>
  <c r="BH218" i="25" s="1"/>
  <c r="BF193" i="25"/>
  <c r="BH193" i="25" s="1"/>
  <c r="BF192" i="25"/>
  <c r="BH192" i="25" s="1"/>
  <c r="BF191" i="25"/>
  <c r="BH191" i="25" s="1"/>
  <c r="BF196" i="25"/>
  <c r="BH196" i="25" s="1"/>
  <c r="BF204" i="25"/>
  <c r="BH204" i="25" s="1"/>
  <c r="BF199" i="25"/>
  <c r="BH199" i="25" s="1"/>
  <c r="BF173" i="25"/>
  <c r="BH173" i="25" s="1"/>
  <c r="BF198" i="25"/>
  <c r="BH198" i="25" s="1"/>
  <c r="BF205" i="25"/>
  <c r="BH205" i="25" s="1"/>
  <c r="BF195" i="25"/>
  <c r="BH195" i="25" s="1"/>
  <c r="BF194" i="25"/>
  <c r="BH194" i="25" s="1"/>
  <c r="BF186" i="25"/>
  <c r="BH186" i="25" s="1"/>
  <c r="BF190" i="25"/>
  <c r="BH190" i="25" s="1"/>
  <c r="BF179" i="25"/>
  <c r="BH179" i="25" s="1"/>
  <c r="BF182" i="25"/>
  <c r="BH182" i="25" s="1"/>
  <c r="BF172" i="25"/>
  <c r="BH172" i="25" s="1"/>
  <c r="BF174" i="25"/>
  <c r="BH174" i="25" s="1"/>
  <c r="BF185" i="25"/>
  <c r="BH185" i="25" s="1"/>
  <c r="BF181" i="25"/>
  <c r="BH181" i="25" s="1"/>
  <c r="BF184" i="25"/>
  <c r="BH184" i="25" s="1"/>
  <c r="BF180" i="25"/>
  <c r="BH180" i="25" s="1"/>
  <c r="BF166" i="25"/>
  <c r="BH166" i="25" s="1"/>
  <c r="BF187" i="25"/>
  <c r="BH187" i="25" s="1"/>
  <c r="BF188" i="25"/>
  <c r="BH188" i="25" s="1"/>
  <c r="BF189" i="25"/>
  <c r="BH189" i="25" s="1"/>
  <c r="BF183" i="25"/>
  <c r="BH183" i="25" s="1"/>
  <c r="BF170" i="25"/>
  <c r="BH170" i="25" s="1"/>
  <c r="BF178" i="25"/>
  <c r="BH178" i="25" s="1"/>
  <c r="BF177" i="25"/>
  <c r="BH177" i="25" s="1"/>
  <c r="BF176" i="25"/>
  <c r="BH176" i="25" s="1"/>
  <c r="BF163" i="25"/>
  <c r="BH163" i="25" s="1"/>
  <c r="BF169" i="25"/>
  <c r="BH169" i="25" s="1"/>
  <c r="BF175" i="25"/>
  <c r="BH175" i="25" s="1"/>
  <c r="BF171" i="25"/>
  <c r="BH171" i="25" s="1"/>
  <c r="BF156" i="25"/>
  <c r="BF168" i="25"/>
  <c r="BH168" i="25" s="1"/>
  <c r="BF165" i="25"/>
  <c r="BH165" i="25" s="1"/>
  <c r="BF167" i="25"/>
  <c r="BH167" i="25" s="1"/>
  <c r="BF164" i="25"/>
  <c r="BH164" i="25" s="1"/>
  <c r="BF161" i="25"/>
  <c r="BH161" i="25" s="1"/>
  <c r="AV161" i="25"/>
  <c r="AV178" i="25" s="1"/>
  <c r="BF162" i="25"/>
  <c r="BH162" i="25" s="1"/>
  <c r="BF158" i="25"/>
  <c r="BH158" i="25" s="1"/>
  <c r="BF159" i="25"/>
  <c r="BH159" i="25" s="1"/>
  <c r="BF157" i="25"/>
  <c r="BH157" i="25" s="1"/>
  <c r="BF160" i="25"/>
  <c r="BH160" i="25" s="1"/>
  <c r="AV179" i="25"/>
  <c r="V190" i="25"/>
  <c r="X190" i="25" s="1"/>
  <c r="AP196" i="25"/>
  <c r="AV181" i="35" l="1"/>
  <c r="AV166" i="35"/>
  <c r="AV168" i="35"/>
  <c r="AV183" i="35" s="1"/>
  <c r="V196" i="35"/>
  <c r="X194" i="35"/>
  <c r="AI196" i="35"/>
  <c r="AJ194" i="35"/>
  <c r="AC196" i="35"/>
  <c r="AD194" i="35"/>
  <c r="AC194" i="34"/>
  <c r="AD182" i="34"/>
  <c r="AI196" i="34"/>
  <c r="AJ194" i="34"/>
  <c r="V211" i="34"/>
  <c r="X212" i="34" s="1"/>
  <c r="V207" i="34"/>
  <c r="X208" i="34" s="1"/>
  <c r="U37" i="34"/>
  <c r="V203" i="34"/>
  <c r="X204" i="34" s="1"/>
  <c r="U30" i="34"/>
  <c r="F5" i="30" s="1"/>
  <c r="V194" i="34"/>
  <c r="X184" i="34"/>
  <c r="AV180" i="34"/>
  <c r="AV165" i="34"/>
  <c r="V211" i="33"/>
  <c r="X212" i="33" s="1"/>
  <c r="V207" i="33"/>
  <c r="X208" i="33" s="1"/>
  <c r="V203" i="33"/>
  <c r="X204" i="33" s="1"/>
  <c r="U37" i="33"/>
  <c r="U30" i="33"/>
  <c r="AI196" i="33"/>
  <c r="AJ194" i="33"/>
  <c r="X194" i="33"/>
  <c r="V196" i="33"/>
  <c r="AD182" i="33"/>
  <c r="AC194" i="33"/>
  <c r="AV180" i="33"/>
  <c r="AV165" i="33"/>
  <c r="V211" i="32"/>
  <c r="X212" i="32" s="1"/>
  <c r="V207" i="32"/>
  <c r="X208" i="32" s="1"/>
  <c r="V203" i="32"/>
  <c r="X204" i="32" s="1"/>
  <c r="U30" i="32"/>
  <c r="AI196" i="32"/>
  <c r="AJ194" i="32"/>
  <c r="V196" i="32"/>
  <c r="X194" i="32"/>
  <c r="AV180" i="32"/>
  <c r="AV165" i="32"/>
  <c r="AC194" i="32"/>
  <c r="AD182" i="32"/>
  <c r="AV180" i="31"/>
  <c r="AV165" i="31"/>
  <c r="V211" i="31"/>
  <c r="X212" i="31" s="1"/>
  <c r="V203" i="31"/>
  <c r="X204" i="31" s="1"/>
  <c r="U30" i="31"/>
  <c r="F4" i="30" s="1"/>
  <c r="V207" i="31"/>
  <c r="X208" i="31" s="1"/>
  <c r="AJ194" i="31"/>
  <c r="AI196" i="31"/>
  <c r="AC194" i="31"/>
  <c r="AD182" i="31"/>
  <c r="V194" i="31"/>
  <c r="X184" i="31"/>
  <c r="AC194" i="29"/>
  <c r="AD182" i="29"/>
  <c r="AV180" i="29"/>
  <c r="AV165" i="29"/>
  <c r="V194" i="29"/>
  <c r="X184" i="29"/>
  <c r="V207" i="29"/>
  <c r="X208" i="29" s="1"/>
  <c r="V203" i="29"/>
  <c r="X204" i="29" s="1"/>
  <c r="U30" i="29"/>
  <c r="F6" i="30" s="1"/>
  <c r="V211" i="29"/>
  <c r="X212" i="29" s="1"/>
  <c r="AI196" i="29"/>
  <c r="AJ194" i="29"/>
  <c r="AV180" i="28"/>
  <c r="AV165" i="28"/>
  <c r="V194" i="28"/>
  <c r="X184" i="28"/>
  <c r="AC194" i="28"/>
  <c r="AD182" i="28"/>
  <c r="AJ194" i="28"/>
  <c r="AI196" i="28"/>
  <c r="V207" i="28"/>
  <c r="X208" i="28" s="1"/>
  <c r="U30" i="28"/>
  <c r="B5" i="30" s="1"/>
  <c r="V211" i="28"/>
  <c r="X212" i="28" s="1"/>
  <c r="V203" i="28"/>
  <c r="X204" i="28" s="1"/>
  <c r="BH156" i="25"/>
  <c r="X162" i="25"/>
  <c r="AD156" i="25"/>
  <c r="AC190" i="25" s="1"/>
  <c r="AD190" i="25" s="1"/>
  <c r="AD164" i="25"/>
  <c r="AJ156" i="25"/>
  <c r="AI190" i="25" s="1"/>
  <c r="AJ190" i="25" s="1"/>
  <c r="AV159" i="25"/>
  <c r="AV176" i="25" s="1"/>
  <c r="AP156" i="25"/>
  <c r="AO190" i="25" s="1"/>
  <c r="AD172" i="35" l="1"/>
  <c r="AD196" i="35"/>
  <c r="AV182" i="35"/>
  <c r="AV169" i="35"/>
  <c r="AJ196" i="35"/>
  <c r="AJ172" i="35"/>
  <c r="X172" i="35"/>
  <c r="X196" i="35"/>
  <c r="AV181" i="34"/>
  <c r="AV166" i="34"/>
  <c r="AV168" i="34"/>
  <c r="AV183" i="34" s="1"/>
  <c r="AJ172" i="34"/>
  <c r="AJ196" i="34"/>
  <c r="X194" i="34"/>
  <c r="V196" i="34"/>
  <c r="AC196" i="34"/>
  <c r="AD194" i="34"/>
  <c r="B4" i="30"/>
  <c r="C4" i="30"/>
  <c r="X196" i="33"/>
  <c r="X172" i="33"/>
  <c r="AJ196" i="33"/>
  <c r="AJ172" i="33"/>
  <c r="AV181" i="33"/>
  <c r="AV166" i="33"/>
  <c r="AV168" i="33"/>
  <c r="AV183" i="33" s="1"/>
  <c r="AD194" i="33"/>
  <c r="AC196" i="33"/>
  <c r="X196" i="32"/>
  <c r="X172" i="32"/>
  <c r="AJ196" i="32"/>
  <c r="AJ172" i="32"/>
  <c r="AC196" i="32"/>
  <c r="AD194" i="32"/>
  <c r="AV166" i="32"/>
  <c r="AV181" i="32"/>
  <c r="AV168" i="32"/>
  <c r="AV183" i="32" s="1"/>
  <c r="AD194" i="31"/>
  <c r="AC196" i="31"/>
  <c r="AJ196" i="31"/>
  <c r="AJ172" i="31"/>
  <c r="V196" i="31"/>
  <c r="X194" i="31"/>
  <c r="AV166" i="31"/>
  <c r="AV181" i="31"/>
  <c r="AV168" i="31"/>
  <c r="AV183" i="31" s="1"/>
  <c r="V196" i="29"/>
  <c r="X194" i="29"/>
  <c r="AV181" i="29"/>
  <c r="AV166" i="29"/>
  <c r="AV168" i="29"/>
  <c r="AV183" i="29" s="1"/>
  <c r="AJ196" i="29"/>
  <c r="AJ172" i="29"/>
  <c r="AC196" i="29"/>
  <c r="AD194" i="29"/>
  <c r="AD194" i="28"/>
  <c r="AC196" i="28"/>
  <c r="V196" i="28"/>
  <c r="X194" i="28"/>
  <c r="AV181" i="28"/>
  <c r="AV166" i="28"/>
  <c r="AV168" i="28"/>
  <c r="AV183" i="28" s="1"/>
  <c r="AJ196" i="28"/>
  <c r="AJ172" i="28"/>
  <c r="AD168" i="25"/>
  <c r="AD178" i="25"/>
  <c r="AD166" i="25"/>
  <c r="AD180" i="25" s="1"/>
  <c r="X178" i="25"/>
  <c r="X164" i="25"/>
  <c r="X180" i="25" s="1"/>
  <c r="X166" i="25"/>
  <c r="AJ164" i="25"/>
  <c r="AV160" i="25"/>
  <c r="AV177" i="25" s="1"/>
  <c r="AP190" i="25"/>
  <c r="AP172" i="25"/>
  <c r="AV156" i="25"/>
  <c r="X186" i="35" l="1"/>
  <c r="X174" i="35"/>
  <c r="X188" i="35" s="1"/>
  <c r="AJ174" i="35"/>
  <c r="AJ188" i="35" s="1"/>
  <c r="AJ186" i="35"/>
  <c r="AV184" i="35"/>
  <c r="AV170" i="35"/>
  <c r="AD174" i="35"/>
  <c r="AD188" i="35" s="1"/>
  <c r="AD186" i="35"/>
  <c r="AJ174" i="34"/>
  <c r="AJ188" i="34" s="1"/>
  <c r="AJ186" i="34"/>
  <c r="AD196" i="34"/>
  <c r="AD172" i="34"/>
  <c r="X172" i="34"/>
  <c r="X196" i="34"/>
  <c r="AV182" i="34"/>
  <c r="AV169" i="34"/>
  <c r="AD196" i="33"/>
  <c r="AD172" i="33"/>
  <c r="AV182" i="33"/>
  <c r="AV169" i="33"/>
  <c r="AJ186" i="33"/>
  <c r="AJ174" i="33"/>
  <c r="AJ188" i="33" s="1"/>
  <c r="X186" i="33"/>
  <c r="X174" i="33"/>
  <c r="X188" i="33" s="1"/>
  <c r="AV182" i="32"/>
  <c r="AV169" i="32"/>
  <c r="AD196" i="32"/>
  <c r="AD172" i="32"/>
  <c r="AJ186" i="32"/>
  <c r="AJ174" i="32"/>
  <c r="AJ188" i="32" s="1"/>
  <c r="X174" i="32"/>
  <c r="X188" i="32" s="1"/>
  <c r="X186" i="32"/>
  <c r="AV182" i="31"/>
  <c r="AV169" i="31"/>
  <c r="X172" i="31"/>
  <c r="X196" i="31"/>
  <c r="AJ174" i="31"/>
  <c r="AJ188" i="31" s="1"/>
  <c r="AJ186" i="31"/>
  <c r="AD196" i="31"/>
  <c r="AD172" i="31"/>
  <c r="AD196" i="29"/>
  <c r="AD172" i="29"/>
  <c r="AV182" i="29"/>
  <c r="AV169" i="29"/>
  <c r="AJ174" i="29"/>
  <c r="AJ188" i="29" s="1"/>
  <c r="AJ186" i="29"/>
  <c r="X172" i="29"/>
  <c r="X196" i="29"/>
  <c r="AV182" i="28"/>
  <c r="AV169" i="28"/>
  <c r="X196" i="28"/>
  <c r="X172" i="28"/>
  <c r="AD172" i="28"/>
  <c r="AD196" i="28"/>
  <c r="AJ174" i="28"/>
  <c r="AJ188" i="28" s="1"/>
  <c r="AJ186" i="28"/>
  <c r="X182" i="25"/>
  <c r="X168" i="25"/>
  <c r="X184" i="25" s="1"/>
  <c r="AD182" i="25"/>
  <c r="AC194" i="25"/>
  <c r="AJ168" i="25"/>
  <c r="AJ182" i="25" s="1"/>
  <c r="AI194" i="25"/>
  <c r="AJ178" i="25"/>
  <c r="AV164" i="25"/>
  <c r="AU190" i="25"/>
  <c r="AV190" i="25" s="1"/>
  <c r="AP174" i="25"/>
  <c r="AP188" i="25" s="1"/>
  <c r="AP186" i="25"/>
  <c r="AU194" i="35" l="1"/>
  <c r="AV185" i="35"/>
  <c r="AV170" i="34"/>
  <c r="AV184" i="34"/>
  <c r="X174" i="34"/>
  <c r="X188" i="34" s="1"/>
  <c r="X186" i="34"/>
  <c r="AD174" i="34"/>
  <c r="AD188" i="34" s="1"/>
  <c r="AD186" i="34"/>
  <c r="AV170" i="33"/>
  <c r="AV184" i="33"/>
  <c r="AD186" i="33"/>
  <c r="AD174" i="33"/>
  <c r="AD188" i="33" s="1"/>
  <c r="AD186" i="32"/>
  <c r="AD174" i="32"/>
  <c r="AD188" i="32" s="1"/>
  <c r="AV184" i="32"/>
  <c r="AV170" i="32"/>
  <c r="AD186" i="31"/>
  <c r="AD174" i="31"/>
  <c r="AD188" i="31" s="1"/>
  <c r="X174" i="31"/>
  <c r="X188" i="31" s="1"/>
  <c r="X186" i="31"/>
  <c r="AV170" i="31"/>
  <c r="AV184" i="31"/>
  <c r="AV170" i="29"/>
  <c r="AV184" i="29"/>
  <c r="X174" i="29"/>
  <c r="X188" i="29" s="1"/>
  <c r="X186" i="29"/>
  <c r="AD174" i="29"/>
  <c r="AD188" i="29" s="1"/>
  <c r="AD186" i="29"/>
  <c r="X174" i="28"/>
  <c r="X188" i="28" s="1"/>
  <c r="X186" i="28"/>
  <c r="AD186" i="28"/>
  <c r="AD174" i="28"/>
  <c r="AD188" i="28" s="1"/>
  <c r="AV170" i="28"/>
  <c r="AV184" i="28"/>
  <c r="AI196" i="25"/>
  <c r="AJ194" i="25"/>
  <c r="AC196" i="25"/>
  <c r="AD194" i="25"/>
  <c r="AV180" i="25"/>
  <c r="AV165" i="25"/>
  <c r="V194" i="25"/>
  <c r="X194" i="25" s="1"/>
  <c r="AU196" i="35" l="1"/>
  <c r="AV194" i="35"/>
  <c r="AV185" i="34"/>
  <c r="AU194" i="34"/>
  <c r="AV185" i="33"/>
  <c r="AU194" i="33"/>
  <c r="AU194" i="32"/>
  <c r="AV185" i="32"/>
  <c r="AU194" i="31"/>
  <c r="AV185" i="31"/>
  <c r="AU194" i="29"/>
  <c r="AV185" i="29"/>
  <c r="AU194" i="28"/>
  <c r="AV185" i="28"/>
  <c r="AD196" i="25"/>
  <c r="AD172" i="25"/>
  <c r="AJ196" i="25"/>
  <c r="AJ172" i="25"/>
  <c r="AU200" i="25"/>
  <c r="AV200" i="25" s="1"/>
  <c r="U20" i="25" s="1"/>
  <c r="V196" i="25"/>
  <c r="AV166" i="25"/>
  <c r="AV181" i="25"/>
  <c r="AV168" i="25"/>
  <c r="AV183" i="25" s="1"/>
  <c r="AV172" i="35" l="1"/>
  <c r="AV196" i="35"/>
  <c r="AV194" i="34"/>
  <c r="AU196" i="34"/>
  <c r="AV194" i="33"/>
  <c r="AU196" i="33"/>
  <c r="AV194" i="32"/>
  <c r="AU196" i="32"/>
  <c r="AU196" i="31"/>
  <c r="AV194" i="31"/>
  <c r="AU196" i="29"/>
  <c r="AV194" i="29"/>
  <c r="AU196" i="28"/>
  <c r="AV194" i="28"/>
  <c r="AJ186" i="25"/>
  <c r="AJ174" i="25"/>
  <c r="AJ188" i="25" s="1"/>
  <c r="X196" i="25"/>
  <c r="X172" i="25"/>
  <c r="AD186" i="25"/>
  <c r="AD174" i="25"/>
  <c r="AD188" i="25" s="1"/>
  <c r="AV182" i="25"/>
  <c r="AV169" i="25"/>
  <c r="AV174" i="35" l="1"/>
  <c r="AV188" i="35" s="1"/>
  <c r="AV186" i="35"/>
  <c r="AV196" i="34"/>
  <c r="AV172" i="34"/>
  <c r="AV196" i="33"/>
  <c r="AV172" i="33"/>
  <c r="AV196" i="32"/>
  <c r="AV172" i="32"/>
  <c r="AV172" i="31"/>
  <c r="AV196" i="31"/>
  <c r="AV196" i="29"/>
  <c r="AV172" i="29"/>
  <c r="AV196" i="28"/>
  <c r="AV172" i="28"/>
  <c r="X186" i="25"/>
  <c r="X174" i="25"/>
  <c r="X188" i="25" s="1"/>
  <c r="AV184" i="25"/>
  <c r="AV170" i="25"/>
  <c r="AV186" i="34" l="1"/>
  <c r="AV174" i="34"/>
  <c r="AV188" i="34" s="1"/>
  <c r="AV186" i="33"/>
  <c r="AV174" i="33"/>
  <c r="AV188" i="33" s="1"/>
  <c r="AV186" i="32"/>
  <c r="AV174" i="32"/>
  <c r="AV188" i="32" s="1"/>
  <c r="AV186" i="31"/>
  <c r="AV174" i="31"/>
  <c r="AV188" i="31" s="1"/>
  <c r="AV186" i="29"/>
  <c r="AV174" i="29"/>
  <c r="AV188" i="29" s="1"/>
  <c r="AV174" i="28"/>
  <c r="AV188" i="28" s="1"/>
  <c r="AV186" i="28"/>
  <c r="AU203" i="25"/>
  <c r="U22" i="25" s="1"/>
  <c r="AU198" i="25"/>
  <c r="AV198" i="25" s="1"/>
  <c r="U24" i="25" s="1"/>
  <c r="V207" i="25" s="1"/>
  <c r="X208" i="25" s="1"/>
  <c r="AV185" i="25"/>
  <c r="AU194" i="25"/>
  <c r="U30" i="25" l="1"/>
  <c r="U37" i="25"/>
  <c r="V203" i="25"/>
  <c r="X204" i="25" s="1"/>
  <c r="V211" i="25"/>
  <c r="X212" i="25" s="1"/>
  <c r="AU196" i="25"/>
  <c r="AV194" i="25"/>
  <c r="AV172" i="25" l="1"/>
  <c r="AV196" i="25"/>
  <c r="AV174" i="25" l="1"/>
  <c r="AV188" i="25" s="1"/>
  <c r="AV186" i="25"/>
</calcChain>
</file>

<file path=xl/comments1.xml><?xml version="1.0" encoding="utf-8"?>
<comments xmlns="http://schemas.openxmlformats.org/spreadsheetml/2006/main">
  <authors>
    <author>Region8</author>
    <author>Bkent</author>
    <author>Jennifer Robinson</author>
  </authors>
  <commentList>
    <comment ref="C8" authorId="0">
      <text>
        <r>
          <rPr>
            <sz val="8"/>
            <color indexed="81"/>
            <rFont val="Tahoma"/>
            <family val="2"/>
          </rPr>
          <t xml:space="preserve">
Use Goodness of Fit tests to determine type of data distribution. E.g. ProUCL. If unknown, enter Lognormal for data sets with no values below reporting limits and enter Delta-Lognormal for data sets with values reported as below reporting limit. For data sets with values below multiple reporting limits, enter Modified Delta-Lognormal and use Optional Procedure for Multi-reporting level.</t>
        </r>
      </text>
    </comment>
    <comment ref="C12" authorId="1">
      <text>
        <r>
          <rPr>
            <b/>
            <sz val="8"/>
            <color indexed="81"/>
            <rFont val="Tahoma"/>
            <family val="2"/>
          </rPr>
          <t>Enter Reporting Limit in Cell G9. The number will display in Cell H9 with the correct number of significant figures as text.
Reporting Limit=
Method Detection Limit(MDL)
Practical Quantitation Limit (PQL)
Reporting Level (RL)
Minimum Level (ML)
Level Of Detection (LOD)
etc.</t>
        </r>
      </text>
    </comment>
    <comment ref="I12" authorId="1">
      <text>
        <r>
          <rPr>
            <b/>
            <sz val="8"/>
            <color indexed="81"/>
            <rFont val="Tahoma"/>
            <family val="2"/>
          </rPr>
          <t>Value of Reporting Limit with correct number of significant figures</t>
        </r>
      </text>
    </comment>
    <comment ref="C14" authorId="1">
      <text>
        <r>
          <rPr>
            <b/>
            <sz val="8"/>
            <color indexed="81"/>
            <rFont val="Tahoma"/>
            <family val="2"/>
          </rPr>
          <t xml:space="preserve">Enter limiting number of Significant Figures into cell to the right.
Significant Figures are:
1. When there are no zeros in the number, count all non-zero  numbers as significant, e.g. 2.23 and 223=3 sig.figs.
2. When there are zeros:
(a) count zeros between other numbers as significant, e.g. 203=3 sig. figs.
(b) count zeros to the right of numbers past the decimal point as significant, e.g. 0.0230=3 sig.figs.
(c) Don't count zeros to the left of other numbers past the decimal point, e.g. 0.0023 and .023=2 sig. figs.
(d) Don't count zeros before the decimal point, e.g. 230 and 2300=2 sig. figs.
(Unless those zeros are reported as significant e.g. between other numbers as in 1. above or when the zero is otherwise expressed as significant) </t>
        </r>
      </text>
    </comment>
    <comment ref="G14" authorId="0">
      <text>
        <r>
          <rPr>
            <b/>
            <sz val="8"/>
            <color indexed="10"/>
            <rFont val="Tahoma"/>
            <family val="2"/>
          </rPr>
          <t>!!!</t>
        </r>
        <r>
          <rPr>
            <b/>
            <sz val="8"/>
            <color indexed="81"/>
            <rFont val="Tahoma"/>
            <family val="2"/>
          </rPr>
          <t>Use a minimum value of 2 Significant Figures</t>
        </r>
        <r>
          <rPr>
            <b/>
            <sz val="8"/>
            <color indexed="10"/>
            <rFont val="Tahoma"/>
            <family val="2"/>
          </rPr>
          <t>!!!</t>
        </r>
        <r>
          <rPr>
            <b/>
            <sz val="8"/>
            <color indexed="81"/>
            <rFont val="Tahoma"/>
            <family val="2"/>
          </rPr>
          <t xml:space="preserve">
A value of 1 may cause errors in final MEC and RWC outputs
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 xml:space="preserve">Column will display data values in correct number of limiting significant figures identified above.
</t>
        </r>
      </text>
    </comment>
    <comment ref="D20" authorId="2">
      <text>
        <r>
          <rPr>
            <b/>
            <sz val="9"/>
            <color indexed="81"/>
            <rFont val="Tahoma"/>
            <family val="2"/>
          </rPr>
          <t>Jennifer Robinson:</t>
        </r>
        <r>
          <rPr>
            <sz val="9"/>
            <color indexed="81"/>
            <rFont val="Tahoma"/>
            <family val="2"/>
          </rPr>
          <t xml:space="preserve">
99 was used due to this being the max value give in the permit application and 57 samples were analyzed </t>
        </r>
      </text>
    </comment>
    <comment ref="T27" authorId="0">
      <text>
        <r>
          <rPr>
            <b/>
            <sz val="8"/>
            <color indexed="81"/>
            <rFont val="Tahoma"/>
            <family val="2"/>
          </rPr>
          <t xml:space="preserve">Enter acute value from WLA or end-of-pipe water quality standard. If no standard applies, leave blank </t>
        </r>
      </text>
    </comment>
    <comment ref="T34" authorId="0">
      <text>
        <r>
          <rPr>
            <b/>
            <sz val="8"/>
            <color indexed="81"/>
            <rFont val="Tahoma"/>
            <family val="2"/>
          </rPr>
          <t>Enter Chronic value from WLA or end-of-pipe water quality standard. If no standard applies, leave blank</t>
        </r>
      </text>
    </comment>
    <comment ref="T41" authorId="0">
      <text>
        <r>
          <rPr>
            <b/>
            <sz val="8"/>
            <color indexed="81"/>
            <rFont val="Tahoma"/>
            <family val="2"/>
          </rPr>
          <t>Enter Human Health criteria from WLA or end-of-pipe water quality standard. If no standard applies, leave blank</t>
        </r>
      </text>
    </comment>
  </commentList>
</comments>
</file>

<file path=xl/comments2.xml><?xml version="1.0" encoding="utf-8"?>
<comments xmlns="http://schemas.openxmlformats.org/spreadsheetml/2006/main">
  <authors>
    <author>Region8</author>
    <author>Bkent</author>
    <author>Jennifer Robinson</author>
  </authors>
  <commentList>
    <comment ref="C8" authorId="0">
      <text>
        <r>
          <rPr>
            <sz val="8"/>
            <color indexed="81"/>
            <rFont val="Tahoma"/>
            <family val="2"/>
          </rPr>
          <t xml:space="preserve">
Use Goodness of Fit tests to determine type of data distribution. E.g. ProUCL. If unknown, enter Lognormal for data sets with no values below reporting limits and enter Delta-Lognormal for data sets with values reported as below reporting limit. For data sets with values below multiple reporting limits, enter Modified Delta-Lognormal and use Optional Procedure for Multi-reporting level.</t>
        </r>
      </text>
    </comment>
    <comment ref="C12" authorId="1">
      <text>
        <r>
          <rPr>
            <b/>
            <sz val="8"/>
            <color indexed="81"/>
            <rFont val="Tahoma"/>
            <family val="2"/>
          </rPr>
          <t>Enter Reporting Limit in Cell G9. The number will display in Cell H9 with the correct number of significant figures as text.
Reporting Limit=
Method Detection Limit(MDL)
Practical Quantitation Limit (PQL)
Reporting Level (RL)
Minimum Level (ML)
Level Of Detection (LOD)
etc.</t>
        </r>
      </text>
    </comment>
    <comment ref="I12" authorId="1">
      <text>
        <r>
          <rPr>
            <b/>
            <sz val="8"/>
            <color indexed="81"/>
            <rFont val="Tahoma"/>
            <family val="2"/>
          </rPr>
          <t>Value of Reporting Limit with correct number of significant figures</t>
        </r>
      </text>
    </comment>
    <comment ref="C14" authorId="1">
      <text>
        <r>
          <rPr>
            <b/>
            <sz val="8"/>
            <color indexed="81"/>
            <rFont val="Tahoma"/>
            <family val="2"/>
          </rPr>
          <t xml:space="preserve">Enter limiting number of Significant Figures into cell to the right.
Significant Figures are:
1. When there are no zeros in the number, count all non-zero  numbers as significant, e.g. 2.23 and 223=3 sig.figs.
2. When there are zeros:
(a) count zeros between other numbers as significant, e.g. 203=3 sig. figs.
(b) count zeros to the right of numbers past the decimal point as significant, e.g. 0.0230=3 sig.figs.
(c) Don't count zeros to the left of other numbers past the decimal point, e.g. 0.0023 and .023=2 sig. figs.
(d) Don't count zeros before the decimal point, e.g. 230 and 2300=2 sig. figs.
(Unless those zeros are reported as significant e.g. between other numbers as in 1. above or when the zero is otherwise expressed as significant) </t>
        </r>
      </text>
    </comment>
    <comment ref="G14" authorId="0">
      <text>
        <r>
          <rPr>
            <b/>
            <sz val="8"/>
            <color indexed="10"/>
            <rFont val="Tahoma"/>
            <family val="2"/>
          </rPr>
          <t>!!!</t>
        </r>
        <r>
          <rPr>
            <b/>
            <sz val="8"/>
            <color indexed="81"/>
            <rFont val="Tahoma"/>
            <family val="2"/>
          </rPr>
          <t>Use a minimum value of 2 Significant Figures</t>
        </r>
        <r>
          <rPr>
            <b/>
            <sz val="8"/>
            <color indexed="10"/>
            <rFont val="Tahoma"/>
            <family val="2"/>
          </rPr>
          <t>!!!</t>
        </r>
        <r>
          <rPr>
            <b/>
            <sz val="8"/>
            <color indexed="81"/>
            <rFont val="Tahoma"/>
            <family val="2"/>
          </rPr>
          <t xml:space="preserve">
A value of 1 may cause errors in final MEC and RWC outputs
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 xml:space="preserve">Column will display data values in correct number of limiting significant figures identified above.
</t>
        </r>
      </text>
    </comment>
    <comment ref="D20" authorId="2">
      <text>
        <r>
          <rPr>
            <b/>
            <sz val="9"/>
            <color indexed="81"/>
            <rFont val="Tahoma"/>
            <family val="2"/>
          </rPr>
          <t>Jennifer Robinson:</t>
        </r>
        <r>
          <rPr>
            <sz val="9"/>
            <color indexed="81"/>
            <rFont val="Tahoma"/>
            <family val="2"/>
          </rPr>
          <t xml:space="preserve">
327 was used due to this being the max value give in the permit application and 57 samples were analyzed </t>
        </r>
      </text>
    </comment>
    <comment ref="T27" authorId="0">
      <text>
        <r>
          <rPr>
            <b/>
            <sz val="8"/>
            <color indexed="81"/>
            <rFont val="Tahoma"/>
            <family val="2"/>
          </rPr>
          <t xml:space="preserve">Enter acute value from WLA or end-of-pipe water quality standard. If no standard applies, leave blank </t>
        </r>
      </text>
    </comment>
    <comment ref="T34" authorId="0">
      <text>
        <r>
          <rPr>
            <b/>
            <sz val="8"/>
            <color indexed="81"/>
            <rFont val="Tahoma"/>
            <family val="2"/>
          </rPr>
          <t>Enter Chronic value from WLA or end-of-pipe water quality standard. If no standard applies, leave blank</t>
        </r>
      </text>
    </comment>
    <comment ref="T41" authorId="0">
      <text>
        <r>
          <rPr>
            <b/>
            <sz val="8"/>
            <color indexed="81"/>
            <rFont val="Tahoma"/>
            <family val="2"/>
          </rPr>
          <t>Enter Human Health criteria from WLA or end-of-pipe water quality standard. If no standard applies, leave blank</t>
        </r>
      </text>
    </comment>
  </commentList>
</comments>
</file>

<file path=xl/comments3.xml><?xml version="1.0" encoding="utf-8"?>
<comments xmlns="http://schemas.openxmlformats.org/spreadsheetml/2006/main">
  <authors>
    <author>Region8</author>
    <author>Bkent</author>
    <author>Jennifer Robinson</author>
  </authors>
  <commentList>
    <comment ref="C8" authorId="0">
      <text>
        <r>
          <rPr>
            <sz val="8"/>
            <color indexed="81"/>
            <rFont val="Tahoma"/>
            <family val="2"/>
          </rPr>
          <t xml:space="preserve">
Use Goodness of Fit tests to determine type of data distribution. E.g. ProUCL. If unknown, enter Lognormal for data sets with no values below reporting limits and enter Delta-Lognormal for data sets with values reported as below reporting limit. For data sets with values below multiple reporting limits, enter Modified Delta-Lognormal and use Optional Procedure for Multi-reporting level.</t>
        </r>
      </text>
    </comment>
    <comment ref="C12" authorId="1">
      <text>
        <r>
          <rPr>
            <b/>
            <sz val="8"/>
            <color indexed="81"/>
            <rFont val="Tahoma"/>
            <family val="2"/>
          </rPr>
          <t>Enter Reporting Limit in Cell G9. The number will display in Cell H9 with the correct number of significant figures as text.
Reporting Limit=
Method Detection Limit(MDL)
Practical Quantitation Limit (PQL)
Reporting Level (RL)
Minimum Level (ML)
Level Of Detection (LOD)
etc.</t>
        </r>
      </text>
    </comment>
    <comment ref="I12" authorId="1">
      <text>
        <r>
          <rPr>
            <b/>
            <sz val="8"/>
            <color indexed="81"/>
            <rFont val="Tahoma"/>
            <family val="2"/>
          </rPr>
          <t>Value of Reporting Limit with correct number of significant figures</t>
        </r>
      </text>
    </comment>
    <comment ref="C14" authorId="1">
      <text>
        <r>
          <rPr>
            <b/>
            <sz val="8"/>
            <color indexed="81"/>
            <rFont val="Tahoma"/>
            <family val="2"/>
          </rPr>
          <t xml:space="preserve">Enter limiting number of Significant Figures into cell to the right.
Significant Figures are:
1. When there are no zeros in the number, count all non-zero  numbers as significant, e.g. 2.23 and 223=3 sig.figs.
2. When there are zeros:
(a) count zeros between other numbers as significant, e.g. 203=3 sig. figs.
(b) count zeros to the right of numbers past the decimal point as significant, e.g. 0.0230=3 sig.figs.
(c) Don't count zeros to the left of other numbers past the decimal point, e.g. 0.0023 and .023=2 sig. figs.
(d) Don't count zeros before the decimal point, e.g. 230 and 2300=2 sig. figs.
(Unless those zeros are reported as significant e.g. between other numbers as in 1. above or when the zero is otherwise expressed as significant) </t>
        </r>
      </text>
    </comment>
    <comment ref="G14" authorId="0">
      <text>
        <r>
          <rPr>
            <b/>
            <sz val="8"/>
            <color indexed="10"/>
            <rFont val="Tahoma"/>
            <family val="2"/>
          </rPr>
          <t>!!!</t>
        </r>
        <r>
          <rPr>
            <b/>
            <sz val="8"/>
            <color indexed="81"/>
            <rFont val="Tahoma"/>
            <family val="2"/>
          </rPr>
          <t>Use a minimum value of 2 Significant Figures</t>
        </r>
        <r>
          <rPr>
            <b/>
            <sz val="8"/>
            <color indexed="10"/>
            <rFont val="Tahoma"/>
            <family val="2"/>
          </rPr>
          <t>!!!</t>
        </r>
        <r>
          <rPr>
            <b/>
            <sz val="8"/>
            <color indexed="81"/>
            <rFont val="Tahoma"/>
            <family val="2"/>
          </rPr>
          <t xml:space="preserve">
A value of 1 may cause errors in final MEC and RWC outputs
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 xml:space="preserve">Column will display data values in correct number of limiting significant figures identified above.
</t>
        </r>
      </text>
    </comment>
    <comment ref="D20" authorId="2">
      <text>
        <r>
          <rPr>
            <b/>
            <sz val="9"/>
            <color indexed="81"/>
            <rFont val="Tahoma"/>
            <family val="2"/>
          </rPr>
          <t>Jennifer Robinson:</t>
        </r>
        <r>
          <rPr>
            <sz val="9"/>
            <color indexed="81"/>
            <rFont val="Tahoma"/>
            <family val="2"/>
          </rPr>
          <t xml:space="preserve">
82 was used due to this being the max value give in the permit application and 3 samples were analyzed </t>
        </r>
      </text>
    </comment>
    <comment ref="T27" authorId="0">
      <text>
        <r>
          <rPr>
            <b/>
            <sz val="8"/>
            <color indexed="81"/>
            <rFont val="Tahoma"/>
            <family val="2"/>
          </rPr>
          <t xml:space="preserve">Enter acute value from WLA or end-of-pipe water quality standard. If no standard applies, leave blank </t>
        </r>
      </text>
    </comment>
    <comment ref="T34" authorId="0">
      <text>
        <r>
          <rPr>
            <b/>
            <sz val="8"/>
            <color indexed="81"/>
            <rFont val="Tahoma"/>
            <family val="2"/>
          </rPr>
          <t>Enter Chronic value from WLA or end-of-pipe water quality standard. If no standard applies, leave blank</t>
        </r>
      </text>
    </comment>
    <comment ref="T41" authorId="0">
      <text>
        <r>
          <rPr>
            <b/>
            <sz val="8"/>
            <color indexed="81"/>
            <rFont val="Tahoma"/>
            <family val="2"/>
          </rPr>
          <t>Enter Human Health criteria from WLA or end-of-pipe water quality standard. If no standard applies, leave blank</t>
        </r>
      </text>
    </comment>
  </commentList>
</comments>
</file>

<file path=xl/comments4.xml><?xml version="1.0" encoding="utf-8"?>
<comments xmlns="http://schemas.openxmlformats.org/spreadsheetml/2006/main">
  <authors>
    <author>Region8</author>
    <author>Bkent</author>
    <author>Jennifer Robinson</author>
  </authors>
  <commentList>
    <comment ref="C8" authorId="0">
      <text>
        <r>
          <rPr>
            <sz val="8"/>
            <color indexed="81"/>
            <rFont val="Tahoma"/>
            <family val="2"/>
          </rPr>
          <t xml:space="preserve">
Use Goodness of Fit tests to determine type of data distribution. E.g. ProUCL. If unknown, enter Lognormal for data sets with no values below reporting limits and enter Delta-Lognormal for data sets with values reported as below reporting limit. For data sets with values below multiple reporting limits, enter Modified Delta-Lognormal and use Optional Procedure for Multi-reporting level.</t>
        </r>
      </text>
    </comment>
    <comment ref="C12" authorId="1">
      <text>
        <r>
          <rPr>
            <b/>
            <sz val="8"/>
            <color indexed="81"/>
            <rFont val="Tahoma"/>
            <family val="2"/>
          </rPr>
          <t>Enter Reporting Limit in Cell G9. The number will display in Cell H9 with the correct number of significant figures as text.
Reporting Limit=
Method Detection Limit(MDL)
Practical Quantitation Limit (PQL)
Reporting Level (RL)
Minimum Level (ML)
Level Of Detection (LOD)
etc.</t>
        </r>
      </text>
    </comment>
    <comment ref="I12" authorId="1">
      <text>
        <r>
          <rPr>
            <b/>
            <sz val="8"/>
            <color indexed="81"/>
            <rFont val="Tahoma"/>
            <family val="2"/>
          </rPr>
          <t>Value of Reporting Limit with correct number of significant figures</t>
        </r>
      </text>
    </comment>
    <comment ref="C14" authorId="1">
      <text>
        <r>
          <rPr>
            <b/>
            <sz val="8"/>
            <color indexed="81"/>
            <rFont val="Tahoma"/>
            <family val="2"/>
          </rPr>
          <t xml:space="preserve">Enter limiting number of Significant Figures into cell to the right.
Significant Figures are:
1. When there are no zeros in the number, count all non-zero  numbers as significant, e.g. 2.23 and 223=3 sig.figs.
2. When there are zeros:
(a) count zeros between other numbers as significant, e.g. 203=3 sig. figs.
(b) count zeros to the right of numbers past the decimal point as significant, e.g. 0.0230=3 sig.figs.
(c) Don't count zeros to the left of other numbers past the decimal point, e.g. 0.0023 and .023=2 sig. figs.
(d) Don't count zeros before the decimal point, e.g. 230 and 2300=2 sig. figs.
(Unless those zeros are reported as significant e.g. between other numbers as in 1. above or when the zero is otherwise expressed as significant) </t>
        </r>
      </text>
    </comment>
    <comment ref="G14" authorId="0">
      <text>
        <r>
          <rPr>
            <b/>
            <sz val="8"/>
            <color indexed="10"/>
            <rFont val="Tahoma"/>
            <family val="2"/>
          </rPr>
          <t>!!!</t>
        </r>
        <r>
          <rPr>
            <b/>
            <sz val="8"/>
            <color indexed="81"/>
            <rFont val="Tahoma"/>
            <family val="2"/>
          </rPr>
          <t>Use a minimum value of 2 Significant Figures</t>
        </r>
        <r>
          <rPr>
            <b/>
            <sz val="8"/>
            <color indexed="10"/>
            <rFont val="Tahoma"/>
            <family val="2"/>
          </rPr>
          <t>!!!</t>
        </r>
        <r>
          <rPr>
            <b/>
            <sz val="8"/>
            <color indexed="81"/>
            <rFont val="Tahoma"/>
            <family val="2"/>
          </rPr>
          <t xml:space="preserve">
A value of 1 may cause errors in final MEC and RWC outputs
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 xml:space="preserve">Column will display data values in correct number of limiting significant figures identified above.
</t>
        </r>
      </text>
    </comment>
    <comment ref="D20" authorId="2">
      <text>
        <r>
          <rPr>
            <b/>
            <sz val="9"/>
            <color indexed="81"/>
            <rFont val="Tahoma"/>
            <family val="2"/>
          </rPr>
          <t>Jennifer Robinson:</t>
        </r>
        <r>
          <rPr>
            <sz val="9"/>
            <color indexed="81"/>
            <rFont val="Tahoma"/>
            <family val="2"/>
          </rPr>
          <t xml:space="preserve">
32.8 was used due to this being the max value give in the permit application and 3 samples were analyzed </t>
        </r>
      </text>
    </comment>
    <comment ref="T27" authorId="0">
      <text>
        <r>
          <rPr>
            <b/>
            <sz val="8"/>
            <color indexed="81"/>
            <rFont val="Tahoma"/>
            <family val="2"/>
          </rPr>
          <t xml:space="preserve">Enter acute value from WLA or end-of-pipe water quality standard. If no standard applies, leave blank </t>
        </r>
      </text>
    </comment>
    <comment ref="T34" authorId="0">
      <text>
        <r>
          <rPr>
            <b/>
            <sz val="8"/>
            <color indexed="81"/>
            <rFont val="Tahoma"/>
            <family val="2"/>
          </rPr>
          <t>Enter Chronic value from WLA or end-of-pipe water quality standard. If no standard applies, leave blank</t>
        </r>
      </text>
    </comment>
    <comment ref="T41" authorId="0">
      <text>
        <r>
          <rPr>
            <b/>
            <sz val="8"/>
            <color indexed="81"/>
            <rFont val="Tahoma"/>
            <family val="2"/>
          </rPr>
          <t>Enter Human Health criteria from WLA or end-of-pipe water quality standard. If no standard applies, leave blank</t>
        </r>
      </text>
    </comment>
  </commentList>
</comments>
</file>

<file path=xl/comments5.xml><?xml version="1.0" encoding="utf-8"?>
<comments xmlns="http://schemas.openxmlformats.org/spreadsheetml/2006/main">
  <authors>
    <author>Region8</author>
    <author>Bkent</author>
    <author>Jennifer Robinson</author>
  </authors>
  <commentList>
    <comment ref="C8" authorId="0">
      <text>
        <r>
          <rPr>
            <sz val="8"/>
            <color indexed="81"/>
            <rFont val="Tahoma"/>
            <family val="2"/>
          </rPr>
          <t xml:space="preserve">
Use Goodness of Fit tests to determine type of data distribution. E.g. ProUCL. If unknown, enter Lognormal for data sets with no values below reporting limits and enter Delta-Lognormal for data sets with values reported as below reporting limit. For data sets with values below multiple reporting limits, enter Modified Delta-Lognormal and use Optional Procedure for Multi-reporting level.</t>
        </r>
      </text>
    </comment>
    <comment ref="C12" authorId="1">
      <text>
        <r>
          <rPr>
            <b/>
            <sz val="8"/>
            <color indexed="81"/>
            <rFont val="Tahoma"/>
            <family val="2"/>
          </rPr>
          <t>Enter Reporting Limit in Cell G9. The number will display in Cell H9 with the correct number of significant figures as text.
Reporting Limit=
Method Detection Limit(MDL)
Practical Quantitation Limit (PQL)
Reporting Level (RL)
Minimum Level (ML)
Level Of Detection (LOD)
etc.</t>
        </r>
      </text>
    </comment>
    <comment ref="I12" authorId="1">
      <text>
        <r>
          <rPr>
            <b/>
            <sz val="8"/>
            <color indexed="81"/>
            <rFont val="Tahoma"/>
            <family val="2"/>
          </rPr>
          <t>Value of Reporting Limit with correct number of significant figures</t>
        </r>
      </text>
    </comment>
    <comment ref="C14" authorId="1">
      <text>
        <r>
          <rPr>
            <b/>
            <sz val="8"/>
            <color indexed="81"/>
            <rFont val="Tahoma"/>
            <family val="2"/>
          </rPr>
          <t xml:space="preserve">Enter limiting number of Significant Figures into cell to the right.
Significant Figures are:
1. When there are no zeros in the number, count all non-zero  numbers as significant, e.g. 2.23 and 223=3 sig.figs.
2. When there are zeros:
(a) count zeros between other numbers as significant, e.g. 203=3 sig. figs.
(b) count zeros to the right of numbers past the decimal point as significant, e.g. 0.0230=3 sig.figs.
(c) Don't count zeros to the left of other numbers past the decimal point, e.g. 0.0023 and .023=2 sig. figs.
(d) Don't count zeros before the decimal point, e.g. 230 and 2300=2 sig. figs.
(Unless those zeros are reported as significant e.g. between other numbers as in 1. above or when the zero is otherwise expressed as significant) </t>
        </r>
      </text>
    </comment>
    <comment ref="G14" authorId="0">
      <text>
        <r>
          <rPr>
            <b/>
            <sz val="8"/>
            <color indexed="10"/>
            <rFont val="Tahoma"/>
            <family val="2"/>
          </rPr>
          <t>!!!</t>
        </r>
        <r>
          <rPr>
            <b/>
            <sz val="8"/>
            <color indexed="81"/>
            <rFont val="Tahoma"/>
            <family val="2"/>
          </rPr>
          <t>Use a minimum value of 2 Significant Figures</t>
        </r>
        <r>
          <rPr>
            <b/>
            <sz val="8"/>
            <color indexed="10"/>
            <rFont val="Tahoma"/>
            <family val="2"/>
          </rPr>
          <t>!!!</t>
        </r>
        <r>
          <rPr>
            <b/>
            <sz val="8"/>
            <color indexed="81"/>
            <rFont val="Tahoma"/>
            <family val="2"/>
          </rPr>
          <t xml:space="preserve">
A value of 1 may cause errors in final MEC and RWC outputs
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 xml:space="preserve">Column will display data values in correct number of limiting significant figures identified above.
</t>
        </r>
      </text>
    </comment>
    <comment ref="D20" authorId="2">
      <text>
        <r>
          <rPr>
            <b/>
            <sz val="9"/>
            <color indexed="81"/>
            <rFont val="Tahoma"/>
            <family val="2"/>
          </rPr>
          <t>Jennifer Robinson:</t>
        </r>
        <r>
          <rPr>
            <sz val="9"/>
            <color indexed="81"/>
            <rFont val="Tahoma"/>
            <family val="2"/>
          </rPr>
          <t xml:space="preserve">
12 was used due to this being the max value give in the permit application and 57 samples were analyzed </t>
        </r>
      </text>
    </comment>
    <comment ref="T27" authorId="0">
      <text>
        <r>
          <rPr>
            <b/>
            <sz val="8"/>
            <color indexed="81"/>
            <rFont val="Tahoma"/>
            <family val="2"/>
          </rPr>
          <t xml:space="preserve">Enter acute value from WLA or end-of-pipe water quality standard. If no standard applies, leave blank </t>
        </r>
      </text>
    </comment>
    <comment ref="T34" authorId="0">
      <text>
        <r>
          <rPr>
            <b/>
            <sz val="8"/>
            <color indexed="81"/>
            <rFont val="Tahoma"/>
            <family val="2"/>
          </rPr>
          <t>Enter Chronic value from WLA or end-of-pipe water quality standard. If no standard applies, leave blank</t>
        </r>
      </text>
    </comment>
    <comment ref="T41" authorId="0">
      <text>
        <r>
          <rPr>
            <b/>
            <sz val="8"/>
            <color indexed="81"/>
            <rFont val="Tahoma"/>
            <family val="2"/>
          </rPr>
          <t>Enter Human Health criteria from WLA or end-of-pipe water quality standard. If no standard applies, leave blank</t>
        </r>
      </text>
    </comment>
  </commentList>
</comments>
</file>

<file path=xl/comments6.xml><?xml version="1.0" encoding="utf-8"?>
<comments xmlns="http://schemas.openxmlformats.org/spreadsheetml/2006/main">
  <authors>
    <author>Region8</author>
    <author>Bkent</author>
    <author>Jennifer Robinson</author>
  </authors>
  <commentList>
    <comment ref="C8" authorId="0">
      <text>
        <r>
          <rPr>
            <sz val="8"/>
            <color indexed="81"/>
            <rFont val="Tahoma"/>
            <family val="2"/>
          </rPr>
          <t xml:space="preserve">
Use Goodness of Fit tests to determine type of data distribution. E.g. ProUCL. If unknown, enter Lognormal for data sets with no values below reporting limits and enter Delta-Lognormal for data sets with values reported as below reporting limit. For data sets with values below multiple reporting limits, enter Modified Delta-Lognormal and use Optional Procedure for Multi-reporting level.</t>
        </r>
      </text>
    </comment>
    <comment ref="C12" authorId="1">
      <text>
        <r>
          <rPr>
            <b/>
            <sz val="8"/>
            <color indexed="81"/>
            <rFont val="Tahoma"/>
            <family val="2"/>
          </rPr>
          <t>Enter Reporting Limit in Cell G9. The number will display in Cell H9 with the correct number of significant figures as text.
Reporting Limit=
Method Detection Limit(MDL)
Practical Quantitation Limit (PQL)
Reporting Level (RL)
Minimum Level (ML)
Level Of Detection (LOD)
etc.</t>
        </r>
      </text>
    </comment>
    <comment ref="I12" authorId="1">
      <text>
        <r>
          <rPr>
            <b/>
            <sz val="8"/>
            <color indexed="81"/>
            <rFont val="Tahoma"/>
            <family val="2"/>
          </rPr>
          <t>Value of Reporting Limit with correct number of significant figures</t>
        </r>
      </text>
    </comment>
    <comment ref="C14" authorId="1">
      <text>
        <r>
          <rPr>
            <b/>
            <sz val="8"/>
            <color indexed="81"/>
            <rFont val="Tahoma"/>
            <family val="2"/>
          </rPr>
          <t xml:space="preserve">Enter limiting number of Significant Figures into cell to the right.
Significant Figures are:
1. When there are no zeros in the number, count all non-zero  numbers as significant, e.g. 2.23 and 223=3 sig.figs.
2. When there are zeros:
(a) count zeros between other numbers as significant, e.g. 203=3 sig. figs.
(b) count zeros to the right of numbers past the decimal point as significant, e.g. 0.0230=3 sig.figs.
(c) Don't count zeros to the left of other numbers past the decimal point, e.g. 0.0023 and .023=2 sig. figs.
(d) Don't count zeros before the decimal point, e.g. 230 and 2300=2 sig. figs.
(Unless those zeros are reported as significant e.g. between other numbers as in 1. above or when the zero is otherwise expressed as significant) </t>
        </r>
      </text>
    </comment>
    <comment ref="G14" authorId="0">
      <text>
        <r>
          <rPr>
            <b/>
            <sz val="8"/>
            <color indexed="10"/>
            <rFont val="Tahoma"/>
            <family val="2"/>
          </rPr>
          <t>!!!</t>
        </r>
        <r>
          <rPr>
            <b/>
            <sz val="8"/>
            <color indexed="81"/>
            <rFont val="Tahoma"/>
            <family val="2"/>
          </rPr>
          <t>Use a minimum value of 2 Significant Figures</t>
        </r>
        <r>
          <rPr>
            <b/>
            <sz val="8"/>
            <color indexed="10"/>
            <rFont val="Tahoma"/>
            <family val="2"/>
          </rPr>
          <t>!!!</t>
        </r>
        <r>
          <rPr>
            <b/>
            <sz val="8"/>
            <color indexed="81"/>
            <rFont val="Tahoma"/>
            <family val="2"/>
          </rPr>
          <t xml:space="preserve">
A value of 1 may cause errors in final MEC and RWC outputs
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 xml:space="preserve">Column will display data values in correct number of limiting significant figures identified above.
</t>
        </r>
      </text>
    </comment>
    <comment ref="D20" authorId="2">
      <text>
        <r>
          <rPr>
            <b/>
            <sz val="9"/>
            <color indexed="81"/>
            <rFont val="Tahoma"/>
            <family val="2"/>
          </rPr>
          <t>Jennifer Robinson:</t>
        </r>
        <r>
          <rPr>
            <sz val="9"/>
            <color indexed="81"/>
            <rFont val="Tahoma"/>
            <family val="2"/>
          </rPr>
          <t xml:space="preserve">
17 was used due to this being the max value give in the permit application and 57 samples were analyzed </t>
        </r>
      </text>
    </comment>
    <comment ref="T27" authorId="0">
      <text>
        <r>
          <rPr>
            <b/>
            <sz val="8"/>
            <color indexed="81"/>
            <rFont val="Tahoma"/>
            <family val="2"/>
          </rPr>
          <t xml:space="preserve">Enter acute value from WLA or end-of-pipe water quality standard. If no standard applies, leave blank </t>
        </r>
      </text>
    </comment>
    <comment ref="T34" authorId="0">
      <text>
        <r>
          <rPr>
            <b/>
            <sz val="8"/>
            <color indexed="81"/>
            <rFont val="Tahoma"/>
            <family val="2"/>
          </rPr>
          <t>Enter Chronic value from WLA or end-of-pipe water quality standard. If no standard applies, leave blank</t>
        </r>
      </text>
    </comment>
    <comment ref="T41" authorId="0">
      <text>
        <r>
          <rPr>
            <b/>
            <sz val="8"/>
            <color indexed="81"/>
            <rFont val="Tahoma"/>
            <family val="2"/>
          </rPr>
          <t>Enter Human Health criteria from WLA or end-of-pipe water quality standard. If no standard applies, leave blank</t>
        </r>
      </text>
    </comment>
  </commentList>
</comments>
</file>

<file path=xl/comments7.xml><?xml version="1.0" encoding="utf-8"?>
<comments xmlns="http://schemas.openxmlformats.org/spreadsheetml/2006/main">
  <authors>
    <author>Region8</author>
    <author>Bkent</author>
    <author>Jennifer Robinson</author>
  </authors>
  <commentList>
    <comment ref="C8" authorId="0">
      <text>
        <r>
          <rPr>
            <sz val="8"/>
            <color indexed="81"/>
            <rFont val="Tahoma"/>
            <family val="2"/>
          </rPr>
          <t xml:space="preserve">
Use Goodness of Fit tests to determine type of data distribution. E.g. ProUCL. If unknown, enter Lognormal for data sets with no values below reporting limits and enter Delta-Lognormal for data sets with values reported as below reporting limit. For data sets with values below multiple reporting limits, enter Modified Delta-Lognormal and use Optional Procedure for Multi-reporting level.</t>
        </r>
      </text>
    </comment>
    <comment ref="C12" authorId="1">
      <text>
        <r>
          <rPr>
            <b/>
            <sz val="8"/>
            <color indexed="81"/>
            <rFont val="Tahoma"/>
            <family val="2"/>
          </rPr>
          <t>Enter Reporting Limit in Cell G9. The number will display in Cell H9 with the correct number of significant figures as text.
Reporting Limit=
Method Detection Limit(MDL)
Practical Quantitation Limit (PQL)
Reporting Level (RL)
Minimum Level (ML)
Level Of Detection (LOD)
etc.</t>
        </r>
      </text>
    </comment>
    <comment ref="I12" authorId="1">
      <text>
        <r>
          <rPr>
            <b/>
            <sz val="8"/>
            <color indexed="81"/>
            <rFont val="Tahoma"/>
            <family val="2"/>
          </rPr>
          <t>Value of Reporting Limit with correct number of significant figures</t>
        </r>
      </text>
    </comment>
    <comment ref="C14" authorId="1">
      <text>
        <r>
          <rPr>
            <b/>
            <sz val="8"/>
            <color indexed="81"/>
            <rFont val="Tahoma"/>
            <family val="2"/>
          </rPr>
          <t xml:space="preserve">Enter limiting number of Significant Figures into cell to the right.
Significant Figures are:
1. When there are no zeros in the number, count all non-zero  numbers as significant, e.g. 2.23 and 223=3 sig.figs.
2. When there are zeros:
(a) count zeros between other numbers as significant, e.g. 203=3 sig. figs.
(b) count zeros to the right of numbers past the decimal point as significant, e.g. 0.0230=3 sig.figs.
(c) Don't count zeros to the left of other numbers past the decimal point, e.g. 0.0023 and .023=2 sig. figs.
(d) Don't count zeros before the decimal point, e.g. 230 and 2300=2 sig. figs.
(Unless those zeros are reported as significant e.g. between other numbers as in 1. above or when the zero is otherwise expressed as significant) </t>
        </r>
      </text>
    </comment>
    <comment ref="G14" authorId="0">
      <text>
        <r>
          <rPr>
            <b/>
            <sz val="8"/>
            <color indexed="10"/>
            <rFont val="Tahoma"/>
            <family val="2"/>
          </rPr>
          <t>!!!</t>
        </r>
        <r>
          <rPr>
            <b/>
            <sz val="8"/>
            <color indexed="81"/>
            <rFont val="Tahoma"/>
            <family val="2"/>
          </rPr>
          <t>Use a minimum value of 2 Significant Figures</t>
        </r>
        <r>
          <rPr>
            <b/>
            <sz val="8"/>
            <color indexed="10"/>
            <rFont val="Tahoma"/>
            <family val="2"/>
          </rPr>
          <t>!!!</t>
        </r>
        <r>
          <rPr>
            <b/>
            <sz val="8"/>
            <color indexed="81"/>
            <rFont val="Tahoma"/>
            <family val="2"/>
          </rPr>
          <t xml:space="preserve">
A value of 1 may cause errors in final MEC and RWC outputs
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 xml:space="preserve">Column will display data values in correct number of limiting significant figures identified above.
</t>
        </r>
      </text>
    </comment>
    <comment ref="D20" authorId="2">
      <text>
        <r>
          <rPr>
            <b/>
            <sz val="9"/>
            <color indexed="81"/>
            <rFont val="Tahoma"/>
            <family val="2"/>
          </rPr>
          <t>Jennifer Robinson:</t>
        </r>
        <r>
          <rPr>
            <sz val="9"/>
            <color indexed="81"/>
            <rFont val="Tahoma"/>
            <family val="2"/>
          </rPr>
          <t xml:space="preserve">
113 was used due to this being the max value give in the permit application and 3 samples were analyzed </t>
        </r>
      </text>
    </comment>
    <comment ref="T27" authorId="0">
      <text>
        <r>
          <rPr>
            <b/>
            <sz val="8"/>
            <color indexed="81"/>
            <rFont val="Tahoma"/>
            <family val="2"/>
          </rPr>
          <t xml:space="preserve">Enter acute value from WLA or end-of-pipe water quality standard. If no standard applies, leave blank </t>
        </r>
      </text>
    </comment>
    <comment ref="T34" authorId="0">
      <text>
        <r>
          <rPr>
            <b/>
            <sz val="8"/>
            <color indexed="81"/>
            <rFont val="Tahoma"/>
            <family val="2"/>
          </rPr>
          <t>Enter Chronic value from WLA or end-of-pipe water quality standard. If no standard applies, leave blank</t>
        </r>
      </text>
    </comment>
    <comment ref="T41" authorId="0">
      <text>
        <r>
          <rPr>
            <b/>
            <sz val="8"/>
            <color indexed="81"/>
            <rFont val="Tahoma"/>
            <family val="2"/>
          </rPr>
          <t>Enter Human Health criteria from WLA or end-of-pipe water quality standard. If no standard applies, leave blank</t>
        </r>
      </text>
    </comment>
  </commentList>
</comments>
</file>

<file path=xl/comments8.xml><?xml version="1.0" encoding="utf-8"?>
<comments xmlns="http://schemas.openxmlformats.org/spreadsheetml/2006/main">
  <authors>
    <author>Region8</author>
    <author>Bkent</author>
    <author>Jennifer Robinson</author>
  </authors>
  <commentList>
    <comment ref="C8" authorId="0">
      <text>
        <r>
          <rPr>
            <sz val="8"/>
            <color indexed="81"/>
            <rFont val="Tahoma"/>
            <family val="2"/>
          </rPr>
          <t xml:space="preserve">
Use Goodness of Fit tests to determine type of data distribution. E.g. ProUCL. If unknown, enter Lognormal for data sets with no values below reporting limits and enter Delta-Lognormal for data sets with values reported as below reporting limit. For data sets with values below multiple reporting limits, enter Modified Delta-Lognormal and use Optional Procedure for Multi-reporting level.</t>
        </r>
      </text>
    </comment>
    <comment ref="C12" authorId="1">
      <text>
        <r>
          <rPr>
            <b/>
            <sz val="8"/>
            <color indexed="81"/>
            <rFont val="Tahoma"/>
            <family val="2"/>
          </rPr>
          <t>Enter Reporting Limit in Cell G9. The number will display in Cell H9 with the correct number of significant figures as text.
Reporting Limit=
Method Detection Limit(MDL)
Practical Quantitation Limit (PQL)
Reporting Level (RL)
Minimum Level (ML)
Level Of Detection (LOD)
etc.</t>
        </r>
      </text>
    </comment>
    <comment ref="I12" authorId="1">
      <text>
        <r>
          <rPr>
            <b/>
            <sz val="8"/>
            <color indexed="81"/>
            <rFont val="Tahoma"/>
            <family val="2"/>
          </rPr>
          <t>Value of Reporting Limit with correct number of significant figures</t>
        </r>
      </text>
    </comment>
    <comment ref="C14" authorId="1">
      <text>
        <r>
          <rPr>
            <b/>
            <sz val="8"/>
            <color indexed="81"/>
            <rFont val="Tahoma"/>
            <family val="2"/>
          </rPr>
          <t xml:space="preserve">Enter limiting number of Significant Figures into cell to the right.
Significant Figures are:
1. When there are no zeros in the number, count all non-zero  numbers as significant, e.g. 2.23 and 223=3 sig.figs.
2. When there are zeros:
(a) count zeros between other numbers as significant, e.g. 203=3 sig. figs.
(b) count zeros to the right of numbers past the decimal point as significant, e.g. 0.0230=3 sig.figs.
(c) Don't count zeros to the left of other numbers past the decimal point, e.g. 0.0023 and .023=2 sig. figs.
(d) Don't count zeros before the decimal point, e.g. 230 and 2300=2 sig. figs.
(Unless those zeros are reported as significant e.g. between other numbers as in 1. above or when the zero is otherwise expressed as significant) </t>
        </r>
      </text>
    </comment>
    <comment ref="G14" authorId="0">
      <text>
        <r>
          <rPr>
            <b/>
            <sz val="8"/>
            <color indexed="10"/>
            <rFont val="Tahoma"/>
            <family val="2"/>
          </rPr>
          <t>!!!</t>
        </r>
        <r>
          <rPr>
            <b/>
            <sz val="8"/>
            <color indexed="81"/>
            <rFont val="Tahoma"/>
            <family val="2"/>
          </rPr>
          <t>Use a minimum value of 2 Significant Figures</t>
        </r>
        <r>
          <rPr>
            <b/>
            <sz val="8"/>
            <color indexed="10"/>
            <rFont val="Tahoma"/>
            <family val="2"/>
          </rPr>
          <t>!!!</t>
        </r>
        <r>
          <rPr>
            <b/>
            <sz val="8"/>
            <color indexed="81"/>
            <rFont val="Tahoma"/>
            <family val="2"/>
          </rPr>
          <t xml:space="preserve">
A value of 1 may cause errors in final MEC and RWC outputs
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 xml:space="preserve">Column will display data values in correct number of limiting significant figures identified above.
</t>
        </r>
      </text>
    </comment>
    <comment ref="D20" authorId="2">
      <text>
        <r>
          <rPr>
            <b/>
            <sz val="9"/>
            <color indexed="81"/>
            <rFont val="Tahoma"/>
            <family val="2"/>
          </rPr>
          <t>Jennifer Robinson:</t>
        </r>
        <r>
          <rPr>
            <sz val="9"/>
            <color indexed="81"/>
            <rFont val="Tahoma"/>
            <family val="2"/>
          </rPr>
          <t xml:space="preserve">
113 was used due to this being the max value give in the permit application and 3 samples were analyzed </t>
        </r>
      </text>
    </comment>
    <comment ref="T27" authorId="0">
      <text>
        <r>
          <rPr>
            <b/>
            <sz val="8"/>
            <color indexed="81"/>
            <rFont val="Tahoma"/>
            <family val="2"/>
          </rPr>
          <t xml:space="preserve">Enter acute value from WLA or end-of-pipe water quality standard. If no standard applies, leave blank </t>
        </r>
      </text>
    </comment>
    <comment ref="T34" authorId="0">
      <text>
        <r>
          <rPr>
            <b/>
            <sz val="8"/>
            <color indexed="81"/>
            <rFont val="Tahoma"/>
            <family val="2"/>
          </rPr>
          <t>Enter Chronic value from WLA or end-of-pipe water quality standard. If no standard applies, leave blank</t>
        </r>
      </text>
    </comment>
    <comment ref="T41" authorId="0">
      <text>
        <r>
          <rPr>
            <b/>
            <sz val="8"/>
            <color indexed="81"/>
            <rFont val="Tahoma"/>
            <family val="2"/>
          </rPr>
          <t>Enter Human Health criteria from WLA or end-of-pipe water quality standard. If no standard applies, leave blank</t>
        </r>
      </text>
    </comment>
  </commentList>
</comments>
</file>

<file path=xl/sharedStrings.xml><?xml version="1.0" encoding="utf-8"?>
<sst xmlns="http://schemas.openxmlformats.org/spreadsheetml/2006/main" count="1692" uniqueCount="169">
  <si>
    <r>
      <t>3.</t>
    </r>
    <r>
      <rPr>
        <sz val="9"/>
        <rFont val="Times New Roman"/>
        <family val="1"/>
      </rPr>
      <t xml:space="preserve"> Enter desired Confidence Interval in Cell G16 (95 or 99)</t>
    </r>
  </si>
  <si>
    <r>
      <t>2.</t>
    </r>
    <r>
      <rPr>
        <sz val="9"/>
        <rFont val="Times New Roman"/>
        <family val="1"/>
      </rPr>
      <t xml:space="preserve"> Enter Reporting Limit for ND and Significant Figures in Yellow Cells G12 and G14. (The Reporting Limit will be displayed in the correct number of sgnificant figures in Cell I12.)</t>
    </r>
  </si>
  <si>
    <r>
      <t xml:space="preserve">4. </t>
    </r>
    <r>
      <rPr>
        <sz val="9"/>
        <rFont val="Times New Roman"/>
        <family val="1"/>
      </rPr>
      <t xml:space="preserve">Enter Effluent Data Values in Yellow Cells in Column D to the Left. For Non-Detected Values, enter ND or nd in Cell.  (The data will be displayed with the correct significant figures in column H.) </t>
    </r>
  </si>
  <si>
    <r>
      <t xml:space="preserve">1. </t>
    </r>
    <r>
      <rPr>
        <sz val="9"/>
        <rFont val="Times New Roman"/>
        <family val="1"/>
      </rPr>
      <t>Enter Parameter Name, Distribution Type and Units in Yellow Cells G6,G8 and G10.</t>
    </r>
  </si>
  <si>
    <t>Tan Boxes to the right contain the TSD Chapter 3 rp multipliers, z-values and maximum effluent concentration (MEC) calculation formulas.</t>
  </si>
  <si>
    <t>Logic Arguments for Final MEC and CV</t>
  </si>
  <si>
    <t>Facility Name:</t>
  </si>
  <si>
    <t>Permit Number:</t>
  </si>
  <si>
    <t>Total Observations=</t>
  </si>
  <si>
    <t>Parameter</t>
  </si>
  <si>
    <t>nat log(data)</t>
  </si>
  <si>
    <t xml:space="preserve">   =  </t>
  </si>
  <si>
    <t>COD</t>
  </si>
  <si>
    <r>
      <t>BOD</t>
    </r>
    <r>
      <rPr>
        <sz val="8"/>
        <rFont val="Arial"/>
        <family val="2"/>
      </rPr>
      <t>5</t>
    </r>
  </si>
  <si>
    <t>TOC</t>
  </si>
  <si>
    <t>mg/L</t>
  </si>
  <si>
    <t>ug/L</t>
  </si>
  <si>
    <t>TU (tox units)</t>
  </si>
  <si>
    <t>Data Units</t>
  </si>
  <si>
    <t>Antimony</t>
  </si>
  <si>
    <t>Arsenic</t>
  </si>
  <si>
    <t>Barium</t>
  </si>
  <si>
    <t>Cadmium</t>
  </si>
  <si>
    <t>Chromium (3+)</t>
  </si>
  <si>
    <t>Chromium (6+)</t>
  </si>
  <si>
    <t>Copper</t>
  </si>
  <si>
    <t>Lead</t>
  </si>
  <si>
    <t>Mercury</t>
  </si>
  <si>
    <t>Nickel</t>
  </si>
  <si>
    <t>Silver</t>
  </si>
  <si>
    <t>Thallium</t>
  </si>
  <si>
    <t>Zinc</t>
  </si>
  <si>
    <t>Toxicity(WET)</t>
  </si>
  <si>
    <t>Beryllium</t>
  </si>
  <si>
    <t>Cyanide (Total)</t>
  </si>
  <si>
    <t>Selenium</t>
  </si>
  <si>
    <t>TDS</t>
  </si>
  <si>
    <t>TAH</t>
  </si>
  <si>
    <t>Color</t>
  </si>
  <si>
    <t>TAqH</t>
  </si>
  <si>
    <t>Turbidity</t>
  </si>
  <si>
    <t>NTU</t>
  </si>
  <si>
    <t>color units</t>
  </si>
  <si>
    <t>Chromium (Total)</t>
  </si>
  <si>
    <t>Fecal coliform</t>
  </si>
  <si>
    <t>=</t>
  </si>
  <si>
    <t>Reporting Limit</t>
  </si>
  <si>
    <t>delta-lognormal</t>
  </si>
  <si>
    <t>lognormal</t>
  </si>
  <si>
    <t>normal</t>
  </si>
  <si>
    <t>Coefficient of Variation=</t>
  </si>
  <si>
    <t>Manganese</t>
  </si>
  <si>
    <t>Iron</t>
  </si>
  <si>
    <t>Benzene</t>
  </si>
  <si>
    <t>Ethyl Benzene</t>
  </si>
  <si>
    <t>Toluene</t>
  </si>
  <si>
    <t>Xylenes</t>
  </si>
  <si>
    <t>Phenol</t>
  </si>
  <si>
    <t>Ammonia-N</t>
  </si>
  <si>
    <t>Sulfate</t>
  </si>
  <si>
    <t>Nitrate</t>
  </si>
  <si>
    <t>Nitrite</t>
  </si>
  <si>
    <t>Chloride</t>
  </si>
  <si>
    <t>Phosphorous</t>
  </si>
  <si>
    <t>Total Kjeldahl Nitrogen</t>
  </si>
  <si>
    <t>Aluminum</t>
  </si>
  <si>
    <t>Boron</t>
  </si>
  <si>
    <t>Cobalt</t>
  </si>
  <si>
    <t>Magnesium</t>
  </si>
  <si>
    <t>Calcium</t>
  </si>
  <si>
    <t>Tin</t>
  </si>
  <si>
    <t>Titanium</t>
  </si>
  <si>
    <t>Molybdenum</t>
  </si>
  <si>
    <t>Sodium</t>
  </si>
  <si>
    <t>Vanadium</t>
  </si>
  <si>
    <t>Total Residual Chlorine</t>
  </si>
  <si>
    <t>Fluoride</t>
  </si>
  <si>
    <t>95% C.I.</t>
  </si>
  <si>
    <t>z-value</t>
  </si>
  <si>
    <t>percentile</t>
  </si>
  <si>
    <t># samples</t>
  </si>
  <si>
    <t>default</t>
  </si>
  <si>
    <t>Maximum Eff. Conc.</t>
  </si>
  <si>
    <t>Maximum Eff Con =</t>
  </si>
  <si>
    <t>Total Observations =</t>
  </si>
  <si>
    <t>Non-Detects =</t>
  </si>
  <si>
    <t>mg/kg</t>
  </si>
  <si>
    <t>ug/kg</t>
  </si>
  <si>
    <t>ND Values</t>
  </si>
  <si>
    <t>Significant Figures</t>
  </si>
  <si>
    <t>#/100 mL</t>
  </si>
  <si>
    <t>Lognormal Variance =</t>
  </si>
  <si>
    <t>Lognormal Daily Avg =</t>
  </si>
  <si>
    <t>Normal Variance =</t>
  </si>
  <si>
    <t>Delta-Log Variance =</t>
  </si>
  <si>
    <t>Normal Mean =</t>
  </si>
  <si>
    <t>Lognormal Mean =</t>
  </si>
  <si>
    <t>Coefficient of Variation (CV)</t>
  </si>
  <si>
    <t>RP Multiplier=</t>
  </si>
  <si>
    <t>Delta-Log Daily Avg =</t>
  </si>
  <si>
    <t>Cyanide (WAD)</t>
  </si>
  <si>
    <t>∂</t>
  </si>
  <si>
    <r>
      <t>E(X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>)</t>
    </r>
  </si>
  <si>
    <r>
      <t>VAR(X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>)</t>
    </r>
  </si>
  <si>
    <t>µ</t>
  </si>
  <si>
    <r>
      <t>σ</t>
    </r>
    <r>
      <rPr>
        <vertAlign val="superscript"/>
        <sz val="10"/>
        <rFont val="Arial"/>
        <family val="2"/>
      </rPr>
      <t>2</t>
    </r>
  </si>
  <si>
    <r>
      <t>E(Xc</t>
    </r>
    <r>
      <rPr>
        <sz val="10"/>
        <rFont val="Arial"/>
        <family val="2"/>
      </rPr>
      <t>)</t>
    </r>
  </si>
  <si>
    <r>
      <t>VAR(Xc</t>
    </r>
    <r>
      <rPr>
        <sz val="10"/>
        <rFont val="Arial"/>
        <family val="2"/>
      </rPr>
      <t>)</t>
    </r>
  </si>
  <si>
    <r>
      <t>E(U</t>
    </r>
    <r>
      <rPr>
        <sz val="10"/>
        <rFont val="Arial"/>
        <family val="2"/>
      </rPr>
      <t>)</t>
    </r>
  </si>
  <si>
    <r>
      <t>VAR(U</t>
    </r>
    <r>
      <rPr>
        <sz val="10"/>
        <rFont val="Arial"/>
        <family val="2"/>
      </rPr>
      <t>)</t>
    </r>
  </si>
  <si>
    <t>mod.delta-lognormal</t>
  </si>
  <si>
    <t>Multiple ND Values</t>
  </si>
  <si>
    <t>Reasonable Potential Procedure</t>
  </si>
  <si>
    <t>for Statistical</t>
  </si>
  <si>
    <t>Calculations</t>
  </si>
  <si>
    <t>Z-Values</t>
  </si>
  <si>
    <t>Natural Logs and Sum of Squares</t>
  </si>
  <si>
    <t>Logic Columns</t>
  </si>
  <si>
    <t>Modified Delta Log-Delta Portion</t>
  </si>
  <si>
    <t>Outfall Number:</t>
  </si>
  <si>
    <t>Effluent Data</t>
  </si>
  <si>
    <t>Eff Data (w/correct sig figs)</t>
  </si>
  <si>
    <t>Reasonable Potential for Acute Criterion?</t>
  </si>
  <si>
    <t>99% C.I.</t>
  </si>
  <si>
    <t>Confidence Interval</t>
  </si>
  <si>
    <t>Projected Maximum Effluent Concentration (MEC)</t>
  </si>
  <si>
    <t>gpd</t>
  </si>
  <si>
    <t>gpm</t>
  </si>
  <si>
    <t>MGD</t>
  </si>
  <si>
    <t>cfs</t>
  </si>
  <si>
    <t>RP Multiplier</t>
  </si>
  <si>
    <t>Logic RPM</t>
  </si>
  <si>
    <t>Mass balance for Acute Aquatic life RWC &amp; Correction for Significant figures</t>
  </si>
  <si>
    <t>Chromium</t>
  </si>
  <si>
    <t>Distribution</t>
  </si>
  <si>
    <t>Lognormal</t>
  </si>
  <si>
    <t>Normal</t>
  </si>
  <si>
    <t>Delta-Lognormal</t>
  </si>
  <si>
    <t>Modified Delta-Lognormal</t>
  </si>
  <si>
    <t>Default</t>
  </si>
  <si>
    <t>Mass balance for Chronic Aquatic life RWC &amp; Correction for Significant figures</t>
  </si>
  <si>
    <t>Mass balance for Human Health RWC &amp; Correction for Significant figures</t>
  </si>
  <si>
    <t>Maximum Effluent Concentration Reported</t>
  </si>
  <si>
    <r>
      <t>INSTRUCTIONS</t>
    </r>
    <r>
      <rPr>
        <b/>
        <sz val="9"/>
        <rFont val="Times New Roman"/>
        <family val="1"/>
      </rPr>
      <t>:</t>
    </r>
    <r>
      <rPr>
        <sz val="9"/>
        <rFont val="Times New Roman"/>
        <family val="1"/>
      </rPr>
      <t xml:space="preserve">  </t>
    </r>
    <r>
      <rPr>
        <b/>
        <sz val="9"/>
        <rFont val="Times New Roman"/>
        <family val="1"/>
      </rPr>
      <t>For Effluent Data Sets with a Single Reporting Limit</t>
    </r>
  </si>
  <si>
    <r>
      <t>*</t>
    </r>
    <r>
      <rPr>
        <b/>
        <sz val="9"/>
        <rFont val="Times New Roman"/>
        <family val="1"/>
      </rPr>
      <t>Instructions For Multi-Reporting Limits:</t>
    </r>
    <r>
      <rPr>
        <sz val="9"/>
        <rFont val="Times New Roman"/>
        <family val="1"/>
      </rPr>
      <t xml:space="preserve"> For data sets with non-detected values at multiple reporting limits, enter values &gt;RL in Column D. Enter the reporting limit for each individual value &lt;RL in Yellow Cells L20-L40, e.g. &lt;5, &lt;1; enter 5 in Cell L20, enter 1 in Cell L21.</t>
    </r>
  </si>
  <si>
    <t>Multi-Reporting Limits</t>
  </si>
  <si>
    <t xml:space="preserve">                         </t>
  </si>
  <si>
    <r>
      <rPr>
        <b/>
        <sz val="11"/>
        <color indexed="10"/>
        <rFont val="Times New Roman"/>
        <family val="1"/>
      </rPr>
      <t xml:space="preserve">Acute </t>
    </r>
    <r>
      <rPr>
        <b/>
        <sz val="11"/>
        <rFont val="Times New Roman"/>
        <family val="1"/>
      </rPr>
      <t xml:space="preserve">WQBEL Concentration </t>
    </r>
  </si>
  <si>
    <r>
      <rPr>
        <b/>
        <sz val="11"/>
        <color indexed="10"/>
        <rFont val="Times New Roman"/>
        <family val="1"/>
      </rPr>
      <t>Chronic</t>
    </r>
    <r>
      <rPr>
        <b/>
        <sz val="11"/>
        <rFont val="Times New Roman"/>
        <family val="1"/>
      </rPr>
      <t xml:space="preserve"> WQBEL Concentration</t>
    </r>
  </si>
  <si>
    <r>
      <rPr>
        <b/>
        <sz val="11"/>
        <color indexed="10"/>
        <rFont val="Times New Roman"/>
        <family val="1"/>
      </rPr>
      <t>Human Health</t>
    </r>
    <r>
      <rPr>
        <b/>
        <sz val="11"/>
        <rFont val="Times New Roman"/>
        <family val="1"/>
      </rPr>
      <t xml:space="preserve"> WQBEL Concentration </t>
    </r>
  </si>
  <si>
    <r>
      <t>5</t>
    </r>
    <r>
      <rPr>
        <sz val="9"/>
        <rFont val="Times New Roman"/>
        <family val="1"/>
      </rPr>
      <t xml:space="preserve">. Enter criterion in cells S38(ac), S55(ch), and S72(hh). </t>
    </r>
  </si>
  <si>
    <r>
      <rPr>
        <b/>
        <sz val="9"/>
        <rFont val="Times New Roman"/>
        <family val="1"/>
      </rPr>
      <t>6</t>
    </r>
    <r>
      <rPr>
        <sz val="9"/>
        <rFont val="Times New Roman"/>
        <family val="1"/>
      </rPr>
      <t>.The displays in cells S40, S57 and S74 indicates RP.</t>
    </r>
  </si>
  <si>
    <t>001</t>
  </si>
  <si>
    <t>Reasonable Potential for Chronic Criterion?</t>
  </si>
  <si>
    <t>Reasonable Potential for Human Health Criteria?</t>
  </si>
  <si>
    <t>ATK</t>
  </si>
  <si>
    <t>Se</t>
  </si>
  <si>
    <t>POC</t>
  </si>
  <si>
    <t>RP Acute</t>
  </si>
  <si>
    <t>RP Chronic</t>
  </si>
  <si>
    <t>Sampling will be required due to no data being available to run RP</t>
  </si>
  <si>
    <t>Outfall 001 99%</t>
  </si>
  <si>
    <t>No</t>
  </si>
  <si>
    <t>N/A</t>
  </si>
  <si>
    <t>Outfall 002 95%</t>
  </si>
  <si>
    <t>Outfall 001 95%</t>
  </si>
  <si>
    <t>Outfall 002 99%</t>
  </si>
  <si>
    <t>Yes</t>
  </si>
  <si>
    <t>DWQ-2016-013051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</si>
</sst>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color indexed="17"/>
      <name val="Arial"/>
      <family val="2"/>
    </font>
    <font>
      <b/>
      <u/>
      <sz val="12"/>
      <name val="Times New Roman"/>
      <family val="1"/>
    </font>
    <font>
      <sz val="6"/>
      <name val="Times New Roman"/>
      <family val="1"/>
    </font>
    <font>
      <sz val="6"/>
      <name val="Arial"/>
      <family val="2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2"/>
      <color indexed="17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0"/>
      <color indexed="17"/>
      <name val="Arial"/>
      <family val="2"/>
    </font>
    <font>
      <b/>
      <sz val="12"/>
      <color indexed="17"/>
      <name val="Arial"/>
      <family val="2"/>
    </font>
    <font>
      <sz val="10"/>
      <name val="Arial"/>
      <family val="2"/>
    </font>
    <font>
      <b/>
      <sz val="10"/>
      <color indexed="17"/>
      <name val="Times New Roman"/>
      <family val="1"/>
    </font>
    <font>
      <sz val="10"/>
      <name val="Arial"/>
      <family val="2"/>
    </font>
    <font>
      <b/>
      <sz val="8"/>
      <color indexed="81"/>
      <name val="Tahoma"/>
      <family val="2"/>
    </font>
    <font>
      <vertAlign val="subscript"/>
      <sz val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vertAlign val="superscript"/>
      <sz val="10"/>
      <name val="Arial"/>
      <family val="2"/>
    </font>
    <font>
      <sz val="10"/>
      <color indexed="57"/>
      <name val="Arial"/>
      <family val="2"/>
    </font>
    <font>
      <b/>
      <u/>
      <sz val="12"/>
      <name val="Arial"/>
      <family val="2"/>
    </font>
    <font>
      <b/>
      <u/>
      <sz val="12"/>
      <color indexed="17"/>
      <name val="Arial"/>
      <family val="2"/>
    </font>
    <font>
      <b/>
      <sz val="10"/>
      <name val="Arial"/>
      <family val="2"/>
    </font>
    <font>
      <b/>
      <sz val="11"/>
      <color indexed="57"/>
      <name val="Arial"/>
      <family val="2"/>
    </font>
    <font>
      <sz val="11"/>
      <color indexed="57"/>
      <name val="Arial"/>
      <family val="2"/>
    </font>
    <font>
      <b/>
      <sz val="10"/>
      <color indexed="57"/>
      <name val="Arial"/>
      <family val="2"/>
    </font>
    <font>
      <b/>
      <sz val="12"/>
      <color indexed="57"/>
      <name val="Arial"/>
      <family val="2"/>
    </font>
    <font>
      <b/>
      <u/>
      <sz val="10"/>
      <color indexed="17"/>
      <name val="Times New Roman"/>
      <family val="1"/>
    </font>
    <font>
      <b/>
      <u/>
      <sz val="10"/>
      <color indexed="57"/>
      <name val="Times New Roman"/>
      <family val="1"/>
    </font>
    <font>
      <sz val="12"/>
      <name val="Times New Roman"/>
      <family val="1"/>
    </font>
    <font>
      <b/>
      <sz val="10"/>
      <color indexed="57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10"/>
      <color indexed="17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name val="Times New Roman"/>
      <family val="1"/>
    </font>
    <font>
      <b/>
      <u/>
      <sz val="9"/>
      <name val="Times New Roman"/>
      <family val="1"/>
    </font>
    <font>
      <b/>
      <u/>
      <sz val="9"/>
      <color indexed="17"/>
      <name val="Times New Roman"/>
      <family val="1"/>
    </font>
    <font>
      <b/>
      <sz val="11"/>
      <color indexed="10"/>
      <name val="Times New Roman"/>
      <family val="1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</cellStyleXfs>
  <cellXfs count="386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0" fillId="2" borderId="1" xfId="0" applyFill="1" applyBorder="1"/>
    <xf numFmtId="0" fontId="0" fillId="2" borderId="2" xfId="0" applyFill="1" applyBorder="1"/>
    <xf numFmtId="0" fontId="0" fillId="3" borderId="3" xfId="0" applyFill="1" applyBorder="1" applyAlignment="1" applyProtection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4" borderId="0" xfId="0" applyFill="1" applyBorder="1" applyAlignment="1" applyProtection="1">
      <alignment horizontal="center"/>
    </xf>
    <xf numFmtId="0" fontId="0" fillId="0" borderId="0" xfId="0" applyAlignment="1"/>
    <xf numFmtId="0" fontId="0" fillId="0" borderId="0" xfId="0" applyFill="1" applyBorder="1"/>
    <xf numFmtId="0" fontId="26" fillId="0" borderId="0" xfId="0" applyFont="1" applyFill="1" applyBorder="1" applyAlignment="1">
      <alignment horizontal="center" vertical="center"/>
    </xf>
    <xf numFmtId="0" fontId="13" fillId="0" borderId="5" xfId="0" applyFont="1" applyBorder="1" applyAlignment="1"/>
    <xf numFmtId="0" fontId="31" fillId="0" borderId="5" xfId="0" applyFont="1" applyBorder="1" applyAlignment="1">
      <alignment horizontal="left"/>
    </xf>
    <xf numFmtId="0" fontId="0" fillId="0" borderId="0" xfId="0" applyFill="1" applyBorder="1" applyAlignment="1"/>
    <xf numFmtId="0" fontId="30" fillId="0" borderId="0" xfId="0" applyFont="1" applyBorder="1" applyAlignment="1">
      <alignment horizontal="left"/>
    </xf>
    <xf numFmtId="0" fontId="37" fillId="0" borderId="6" xfId="0" applyFont="1" applyFill="1" applyBorder="1" applyAlignment="1"/>
    <xf numFmtId="0" fontId="32" fillId="0" borderId="7" xfId="0" applyFont="1" applyFill="1" applyBorder="1" applyAlignment="1"/>
    <xf numFmtId="0" fontId="37" fillId="0" borderId="8" xfId="0" applyFont="1" applyFill="1" applyBorder="1" applyAlignment="1"/>
    <xf numFmtId="0" fontId="37" fillId="0" borderId="6" xfId="0" applyFont="1" applyBorder="1" applyAlignment="1">
      <alignment horizontal="left"/>
    </xf>
    <xf numFmtId="0" fontId="0" fillId="5" borderId="2" xfId="0" applyFill="1" applyBorder="1" applyAlignment="1"/>
    <xf numFmtId="0" fontId="0" fillId="5" borderId="9" xfId="0" applyFill="1" applyBorder="1" applyAlignment="1"/>
    <xf numFmtId="0" fontId="0" fillId="0" borderId="0" xfId="0" applyFill="1" applyBorder="1" applyProtection="1">
      <protection locked="0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44" fillId="0" borderId="0" xfId="0" applyFont="1"/>
    <xf numFmtId="0" fontId="44" fillId="0" borderId="0" xfId="0" applyFont="1" applyFill="1" applyBorder="1" applyAlignment="1">
      <alignment horizontal="center"/>
    </xf>
    <xf numFmtId="0" fontId="44" fillId="0" borderId="0" xfId="0" applyFont="1" applyAlignment="1">
      <alignment vertical="center"/>
    </xf>
    <xf numFmtId="0" fontId="44" fillId="0" borderId="0" xfId="0" applyFont="1" applyFill="1" applyBorder="1" applyAlignment="1"/>
    <xf numFmtId="0" fontId="4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45" fillId="0" borderId="0" xfId="0" applyFont="1" applyFill="1" applyBorder="1" applyAlignment="1">
      <alignment horizontal="right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5" fillId="0" borderId="0" xfId="0" applyFont="1" applyFill="1" applyBorder="1" applyAlignment="1"/>
    <xf numFmtId="164" fontId="44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7" fillId="0" borderId="0" xfId="0" applyFont="1" applyFill="1" applyBorder="1" applyAlignment="1"/>
    <xf numFmtId="0" fontId="4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50" fillId="0" borderId="0" xfId="0" applyFont="1" applyFill="1" applyBorder="1" applyAlignment="1"/>
    <xf numFmtId="0" fontId="20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0" fillId="0" borderId="0" xfId="0" applyFont="1"/>
    <xf numFmtId="0" fontId="36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>
      <alignment horizontal="center" vertical="center" wrapText="1"/>
    </xf>
    <xf numFmtId="164" fontId="36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24" fillId="8" borderId="5" xfId="0" applyFont="1" applyFill="1" applyBorder="1" applyAlignment="1">
      <alignment horizontal="center" vertical="center"/>
    </xf>
    <xf numFmtId="0" fontId="0" fillId="0" borderId="15" xfId="0" applyBorder="1"/>
    <xf numFmtId="0" fontId="46" fillId="8" borderId="5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4" fillId="8" borderId="16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4" borderId="14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4" xfId="0" applyFill="1" applyBorder="1" applyProtection="1"/>
    <xf numFmtId="0" fontId="0" fillId="4" borderId="11" xfId="0" applyFill="1" applyBorder="1" applyProtection="1"/>
    <xf numFmtId="0" fontId="0" fillId="4" borderId="12" xfId="0" applyFill="1" applyBorder="1" applyProtection="1"/>
    <xf numFmtId="0" fontId="0" fillId="4" borderId="10" xfId="0" applyFill="1" applyBorder="1" applyProtection="1"/>
    <xf numFmtId="0" fontId="15" fillId="4" borderId="0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right"/>
    </xf>
    <xf numFmtId="0" fontId="0" fillId="4" borderId="4" xfId="0" applyFill="1" applyBorder="1" applyProtection="1"/>
    <xf numFmtId="0" fontId="0" fillId="4" borderId="0" xfId="0" applyFill="1" applyBorder="1" applyProtection="1"/>
    <xf numFmtId="0" fontId="0" fillId="4" borderId="10" xfId="0" applyNumberFormat="1" applyFill="1" applyBorder="1" applyAlignment="1" applyProtection="1">
      <alignment horizontal="right"/>
    </xf>
    <xf numFmtId="0" fontId="13" fillId="4" borderId="4" xfId="0" applyFont="1" applyFill="1" applyBorder="1" applyAlignment="1" applyProtection="1">
      <alignment horizontal="right"/>
    </xf>
    <xf numFmtId="0" fontId="13" fillId="4" borderId="0" xfId="0" applyFont="1" applyFill="1" applyBorder="1" applyAlignment="1" applyProtection="1">
      <alignment horizontal="center"/>
    </xf>
    <xf numFmtId="0" fontId="27" fillId="4" borderId="0" xfId="0" applyFont="1" applyFill="1" applyBorder="1" applyAlignment="1" applyProtection="1">
      <alignment horizontal="center"/>
    </xf>
    <xf numFmtId="0" fontId="0" fillId="9" borderId="0" xfId="0" applyFill="1" applyProtection="1"/>
    <xf numFmtId="0" fontId="11" fillId="9" borderId="0" xfId="0" applyFont="1" applyFill="1" applyAlignment="1" applyProtection="1">
      <alignment horizontal="center"/>
    </xf>
    <xf numFmtId="0" fontId="3" fillId="9" borderId="0" xfId="0" applyFont="1" applyFill="1" applyBorder="1" applyAlignment="1" applyProtection="1">
      <alignment horizontal="right"/>
    </xf>
    <xf numFmtId="2" fontId="0" fillId="9" borderId="0" xfId="0" applyNumberFormat="1" applyFill="1" applyAlignment="1" applyProtection="1">
      <alignment horizontal="right"/>
    </xf>
    <xf numFmtId="2" fontId="0" fillId="0" borderId="0" xfId="0" applyNumberFormat="1" applyAlignment="1" applyProtection="1">
      <alignment horizontal="right"/>
    </xf>
    <xf numFmtId="0" fontId="0" fillId="4" borderId="10" xfId="0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horizontal="right" vertical="top"/>
    </xf>
    <xf numFmtId="0" fontId="0" fillId="4" borderId="4" xfId="0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4" borderId="0" xfId="0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horizontal="center" vertical="top"/>
    </xf>
    <xf numFmtId="0" fontId="0" fillId="9" borderId="0" xfId="0" applyFill="1" applyAlignment="1" applyProtection="1">
      <alignment vertical="top"/>
    </xf>
    <xf numFmtId="0" fontId="10" fillId="9" borderId="0" xfId="0" applyFont="1" applyFill="1" applyAlignment="1" applyProtection="1">
      <alignment horizontal="center"/>
    </xf>
    <xf numFmtId="0" fontId="2" fillId="3" borderId="3" xfId="0" applyFont="1" applyFill="1" applyBorder="1" applyProtection="1"/>
    <xf numFmtId="0" fontId="10" fillId="9" borderId="0" xfId="0" applyFont="1" applyFill="1" applyProtection="1"/>
    <xf numFmtId="0" fontId="0" fillId="4" borderId="0" xfId="0" applyFill="1" applyBorder="1" applyAlignment="1" applyProtection="1">
      <alignment horizontal="right"/>
    </xf>
    <xf numFmtId="0" fontId="0" fillId="4" borderId="0" xfId="0" applyFill="1" applyProtection="1"/>
    <xf numFmtId="2" fontId="0" fillId="4" borderId="0" xfId="0" applyNumberFormat="1" applyFill="1" applyBorder="1" applyAlignment="1" applyProtection="1">
      <alignment horizontal="center"/>
    </xf>
    <xf numFmtId="0" fontId="0" fillId="4" borderId="13" xfId="0" applyFill="1" applyBorder="1" applyProtection="1"/>
    <xf numFmtId="164" fontId="0" fillId="0" borderId="0" xfId="0" applyNumberFormat="1" applyProtection="1"/>
    <xf numFmtId="0" fontId="0" fillId="0" borderId="0" xfId="0" applyFill="1" applyProtection="1"/>
    <xf numFmtId="164" fontId="20" fillId="0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2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24" fillId="8" borderId="5" xfId="0" applyFont="1" applyFill="1" applyBorder="1" applyAlignment="1" applyProtection="1">
      <alignment horizontal="center" vertical="center"/>
    </xf>
    <xf numFmtId="0" fontId="24" fillId="8" borderId="16" xfId="0" applyFont="1" applyFill="1" applyBorder="1" applyAlignment="1" applyProtection="1">
      <alignment horizontal="center" vertical="center"/>
    </xf>
    <xf numFmtId="0" fontId="0" fillId="2" borderId="15" xfId="0" applyFill="1" applyBorder="1" applyProtection="1">
      <protection locked="0"/>
    </xf>
    <xf numFmtId="0" fontId="0" fillId="5" borderId="0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7" fillId="2" borderId="15" xfId="0" applyFont="1" applyFill="1" applyBorder="1" applyProtection="1">
      <protection locked="0"/>
    </xf>
    <xf numFmtId="0" fontId="17" fillId="2" borderId="0" xfId="0" applyFont="1" applyFill="1" applyBorder="1" applyProtection="1">
      <protection locked="0"/>
    </xf>
    <xf numFmtId="0" fontId="16" fillId="2" borderId="0" xfId="0" applyFont="1" applyFill="1" applyBorder="1" applyProtection="1">
      <protection locked="0"/>
    </xf>
    <xf numFmtId="0" fontId="17" fillId="2" borderId="15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34" fillId="4" borderId="11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0" fillId="7" borderId="18" xfId="0" applyFill="1" applyBorder="1" applyProtection="1">
      <protection locked="0"/>
    </xf>
    <xf numFmtId="0" fontId="2" fillId="9" borderId="3" xfId="0" applyFont="1" applyFill="1" applyBorder="1" applyAlignment="1" applyProtection="1">
      <alignment horizontal="center"/>
      <protection locked="0"/>
    </xf>
    <xf numFmtId="0" fontId="2" fillId="7" borderId="4" xfId="0" applyFont="1" applyFill="1" applyBorder="1" applyAlignment="1" applyProtection="1">
      <alignment horizontal="center"/>
      <protection locked="0"/>
    </xf>
    <xf numFmtId="0" fontId="26" fillId="6" borderId="3" xfId="0" applyFont="1" applyFill="1" applyBorder="1" applyAlignment="1" applyProtection="1">
      <alignment horizontal="center" vertical="center"/>
      <protection locked="0"/>
    </xf>
    <xf numFmtId="0" fontId="28" fillId="4" borderId="17" xfId="0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Protection="1">
      <protection locked="0"/>
    </xf>
    <xf numFmtId="0" fontId="26" fillId="4" borderId="17" xfId="0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26" fillId="4" borderId="20" xfId="0" applyFont="1" applyFill="1" applyBorder="1" applyAlignment="1" applyProtection="1">
      <alignment horizontal="center" vertical="center"/>
      <protection locked="0"/>
    </xf>
    <xf numFmtId="0" fontId="26" fillId="4" borderId="21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7" borderId="23" xfId="0" applyFill="1" applyBorder="1" applyProtection="1">
      <protection locked="0"/>
    </xf>
    <xf numFmtId="0" fontId="5" fillId="9" borderId="22" xfId="0" applyFont="1" applyFill="1" applyBorder="1" applyAlignment="1" applyProtection="1">
      <alignment horizontal="center"/>
      <protection locked="0"/>
    </xf>
    <xf numFmtId="0" fontId="5" fillId="7" borderId="13" xfId="0" applyFont="1" applyFill="1" applyBorder="1" applyAlignment="1" applyProtection="1">
      <alignment horizontal="center"/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2" fontId="0" fillId="4" borderId="0" xfId="0" applyNumberFormat="1" applyFill="1" applyBorder="1" applyAlignment="1" applyProtection="1">
      <alignment horizontal="center"/>
      <protection hidden="1"/>
    </xf>
    <xf numFmtId="0" fontId="0" fillId="4" borderId="10" xfId="0" applyFill="1" applyBorder="1" applyProtection="1">
      <protection hidden="1"/>
    </xf>
    <xf numFmtId="0" fontId="0" fillId="4" borderId="0" xfId="0" applyFill="1" applyBorder="1" applyAlignment="1" applyProtection="1">
      <alignment horizontal="right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0" fillId="4" borderId="0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0" fillId="0" borderId="0" xfId="0" applyProtection="1">
      <protection hidden="1"/>
    </xf>
    <xf numFmtId="0" fontId="0" fillId="9" borderId="0" xfId="0" applyFill="1" applyProtection="1">
      <protection hidden="1"/>
    </xf>
    <xf numFmtId="164" fontId="0" fillId="9" borderId="0" xfId="0" applyNumberFormat="1" applyFill="1" applyProtection="1">
      <protection hidden="1"/>
    </xf>
    <xf numFmtId="164" fontId="14" fillId="9" borderId="0" xfId="0" applyNumberFormat="1" applyFont="1" applyFill="1" applyBorder="1" applyAlignment="1" applyProtection="1">
      <alignment vertical="center"/>
      <protection hidden="1"/>
    </xf>
    <xf numFmtId="0" fontId="20" fillId="9" borderId="0" xfId="0" applyFont="1" applyFill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164" fontId="0" fillId="0" borderId="0" xfId="0" applyNumberFormat="1" applyFill="1" applyProtection="1">
      <protection hidden="1"/>
    </xf>
    <xf numFmtId="0" fontId="0" fillId="3" borderId="3" xfId="0" applyFill="1" applyBorder="1" applyProtection="1">
      <protection hidden="1"/>
    </xf>
    <xf numFmtId="0" fontId="2" fillId="9" borderId="0" xfId="0" applyFont="1" applyFill="1" applyBorder="1" applyAlignment="1" applyProtection="1">
      <alignment vertical="center"/>
      <protection hidden="1"/>
    </xf>
    <xf numFmtId="0" fontId="0" fillId="9" borderId="0" xfId="0" applyFill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0" fillId="9" borderId="0" xfId="0" applyFill="1" applyAlignment="1" applyProtection="1">
      <alignment vertical="top"/>
      <protection hidden="1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55" fillId="6" borderId="3" xfId="0" applyFont="1" applyFill="1" applyBorder="1" applyAlignment="1" applyProtection="1">
      <alignment horizontal="right" vertical="center"/>
      <protection locked="0"/>
    </xf>
    <xf numFmtId="0" fontId="40" fillId="7" borderId="10" xfId="0" applyFont="1" applyFill="1" applyBorder="1" applyAlignment="1">
      <alignment wrapText="1"/>
    </xf>
    <xf numFmtId="164" fontId="0" fillId="0" borderId="0" xfId="0" applyNumberFormat="1"/>
    <xf numFmtId="2" fontId="0" fillId="0" borderId="0" xfId="0" applyNumberFormat="1"/>
    <xf numFmtId="166" fontId="0" fillId="0" borderId="0" xfId="0" applyNumberFormat="1"/>
    <xf numFmtId="0" fontId="0" fillId="0" borderId="0" xfId="0" applyFill="1"/>
    <xf numFmtId="0" fontId="46" fillId="0" borderId="0" xfId="0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protection locked="0"/>
    </xf>
    <xf numFmtId="0" fontId="26" fillId="12" borderId="3" xfId="0" applyFont="1" applyFill="1" applyBorder="1" applyAlignment="1" applyProtection="1">
      <alignment horizontal="center" vertical="center"/>
      <protection locked="0"/>
    </xf>
    <xf numFmtId="0" fontId="36" fillId="13" borderId="11" xfId="0" applyFont="1" applyFill="1" applyBorder="1" applyAlignment="1">
      <alignment horizontal="center" vertical="center"/>
    </xf>
    <xf numFmtId="164" fontId="24" fillId="12" borderId="11" xfId="1" applyNumberFormat="1" applyFont="1" applyFill="1" applyBorder="1" applyAlignment="1" applyProtection="1">
      <alignment horizontal="center" vertical="center"/>
      <protection locked="0"/>
    </xf>
    <xf numFmtId="0" fontId="24" fillId="12" borderId="12" xfId="0" applyFont="1" applyFill="1" applyBorder="1" applyAlignment="1" applyProtection="1">
      <alignment horizontal="center" vertical="center"/>
      <protection locked="0"/>
    </xf>
    <xf numFmtId="0" fontId="0" fillId="13" borderId="7" xfId="0" applyFill="1" applyBorder="1" applyAlignment="1" applyProtection="1">
      <alignment vertical="center"/>
    </xf>
    <xf numFmtId="0" fontId="0" fillId="13" borderId="7" xfId="0" applyFill="1" applyBorder="1" applyAlignment="1" applyProtection="1">
      <protection locked="0"/>
    </xf>
    <xf numFmtId="0" fontId="0" fillId="13" borderId="13" xfId="0" applyFill="1" applyBorder="1"/>
    <xf numFmtId="166" fontId="0" fillId="0" borderId="0" xfId="0" applyNumberFormat="1" applyFill="1" applyBorder="1"/>
    <xf numFmtId="165" fontId="0" fillId="0" borderId="0" xfId="0" applyNumberFormat="1" applyFill="1" applyBorder="1"/>
    <xf numFmtId="165" fontId="24" fillId="8" borderId="5" xfId="0" applyNumberFormat="1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shrinkToFit="1"/>
    </xf>
    <xf numFmtId="0" fontId="24" fillId="0" borderId="0" xfId="0" applyFont="1" applyFill="1" applyBorder="1" applyAlignment="1" applyProtection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 applyProtection="1">
      <alignment vertical="center" shrinkToFit="1"/>
    </xf>
    <xf numFmtId="0" fontId="0" fillId="0" borderId="0" xfId="0" applyFill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 wrapText="1"/>
    </xf>
    <xf numFmtId="0" fontId="40" fillId="7" borderId="0" xfId="0" applyFont="1" applyFill="1" applyBorder="1" applyAlignment="1">
      <alignment wrapText="1"/>
    </xf>
    <xf numFmtId="0" fontId="40" fillId="7" borderId="4" xfId="0" applyFont="1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40" fillId="7" borderId="10" xfId="0" applyFont="1" applyFill="1" applyBorder="1" applyAlignment="1">
      <alignment wrapText="1"/>
    </xf>
    <xf numFmtId="0" fontId="0" fillId="2" borderId="15" xfId="0" applyFill="1" applyBorder="1" applyAlignment="1" applyProtection="1">
      <alignment horizontal="center"/>
      <protection locked="0"/>
    </xf>
    <xf numFmtId="0" fontId="40" fillId="7" borderId="0" xfId="0" applyFont="1" applyFill="1" applyBorder="1" applyAlignment="1">
      <alignment wrapText="1"/>
    </xf>
    <xf numFmtId="0" fontId="40" fillId="7" borderId="4" xfId="0" applyFont="1" applyFill="1" applyBorder="1" applyAlignment="1">
      <alignment wrapText="1"/>
    </xf>
    <xf numFmtId="0" fontId="2" fillId="0" borderId="0" xfId="0" applyFont="1"/>
    <xf numFmtId="0" fontId="20" fillId="0" borderId="10" xfId="0" applyFont="1" applyFill="1" applyBorder="1" applyAlignment="1"/>
    <xf numFmtId="0" fontId="58" fillId="15" borderId="0" xfId="0" applyFont="1" applyFill="1"/>
    <xf numFmtId="0" fontId="2" fillId="0" borderId="0" xfId="0" applyFont="1" applyAlignment="1">
      <alignment horizontal="left"/>
    </xf>
    <xf numFmtId="0" fontId="58" fillId="15" borderId="38" xfId="0" applyFont="1" applyFill="1" applyBorder="1"/>
    <xf numFmtId="0" fontId="58" fillId="15" borderId="39" xfId="0" applyFont="1" applyFill="1" applyBorder="1"/>
    <xf numFmtId="0" fontId="58" fillId="15" borderId="40" xfId="0" applyFont="1" applyFill="1" applyBorder="1"/>
    <xf numFmtId="0" fontId="58" fillId="15" borderId="41" xfId="0" applyFont="1" applyFill="1" applyBorder="1"/>
    <xf numFmtId="0" fontId="58" fillId="15" borderId="42" xfId="0" applyFont="1" applyFill="1" applyBorder="1"/>
    <xf numFmtId="0" fontId="58" fillId="15" borderId="44" xfId="0" applyFont="1" applyFill="1" applyBorder="1"/>
    <xf numFmtId="0" fontId="58" fillId="15" borderId="45" xfId="0" applyFont="1" applyFill="1" applyBorder="1"/>
    <xf numFmtId="0" fontId="58" fillId="15" borderId="48" xfId="0" applyFont="1" applyFill="1" applyBorder="1"/>
    <xf numFmtId="0" fontId="58" fillId="15" borderId="49" xfId="0" applyFont="1" applyFill="1" applyBorder="1"/>
    <xf numFmtId="0" fontId="58" fillId="15" borderId="50" xfId="0" applyFont="1" applyFill="1" applyBorder="1"/>
    <xf numFmtId="0" fontId="58" fillId="15" borderId="51" xfId="0" applyFont="1" applyFill="1" applyBorder="1"/>
    <xf numFmtId="0" fontId="58" fillId="15" borderId="53" xfId="0" applyFont="1" applyFill="1" applyBorder="1"/>
    <xf numFmtId="0" fontId="58" fillId="15" borderId="54" xfId="0" applyFont="1" applyFill="1" applyBorder="1"/>
    <xf numFmtId="0" fontId="58" fillId="15" borderId="55" xfId="0" applyFont="1" applyFill="1" applyBorder="1"/>
    <xf numFmtId="0" fontId="58" fillId="15" borderId="56" xfId="0" applyFont="1" applyFill="1" applyBorder="1"/>
    <xf numFmtId="0" fontId="58" fillId="15" borderId="57" xfId="0" applyFont="1" applyFill="1" applyBorder="1"/>
    <xf numFmtId="0" fontId="59" fillId="15" borderId="58" xfId="0" applyFont="1" applyFill="1" applyBorder="1" applyAlignment="1">
      <alignment horizontal="center" vertical="center" wrapText="1"/>
    </xf>
    <xf numFmtId="0" fontId="59" fillId="15" borderId="32" xfId="0" applyFont="1" applyFill="1" applyBorder="1" applyAlignment="1">
      <alignment horizontal="center" vertical="center" wrapText="1"/>
    </xf>
    <xf numFmtId="0" fontId="59" fillId="15" borderId="33" xfId="0" applyFont="1" applyFill="1" applyBorder="1" applyAlignment="1">
      <alignment horizontal="center" vertical="center" wrapText="1"/>
    </xf>
    <xf numFmtId="0" fontId="59" fillId="15" borderId="29" xfId="0" applyFont="1" applyFill="1" applyBorder="1" applyAlignment="1">
      <alignment horizontal="center" vertical="center" wrapText="1"/>
    </xf>
    <xf numFmtId="0" fontId="59" fillId="15" borderId="0" xfId="0" applyFont="1" applyFill="1" applyBorder="1" applyAlignment="1">
      <alignment horizontal="center" vertical="center" wrapText="1"/>
    </xf>
    <xf numFmtId="0" fontId="59" fillId="15" borderId="34" xfId="0" applyFont="1" applyFill="1" applyBorder="1" applyAlignment="1">
      <alignment horizontal="center" vertical="center" wrapText="1"/>
    </xf>
    <xf numFmtId="0" fontId="59" fillId="15" borderId="59" xfId="0" applyFont="1" applyFill="1" applyBorder="1" applyAlignment="1">
      <alignment horizontal="center" vertical="center" wrapText="1"/>
    </xf>
    <xf numFmtId="0" fontId="59" fillId="15" borderId="35" xfId="0" applyFont="1" applyFill="1" applyBorder="1" applyAlignment="1">
      <alignment horizontal="center" vertical="center" wrapText="1"/>
    </xf>
    <xf numFmtId="0" fontId="59" fillId="15" borderId="36" xfId="0" applyFont="1" applyFill="1" applyBorder="1" applyAlignment="1">
      <alignment horizontal="center" vertical="center" wrapText="1"/>
    </xf>
    <xf numFmtId="0" fontId="58" fillId="15" borderId="43" xfId="0" applyFont="1" applyFill="1" applyBorder="1" applyAlignment="1">
      <alignment horizontal="center"/>
    </xf>
    <xf numFmtId="0" fontId="58" fillId="15" borderId="37" xfId="0" applyFont="1" applyFill="1" applyBorder="1" applyAlignment="1">
      <alignment horizontal="center"/>
    </xf>
    <xf numFmtId="0" fontId="58" fillId="15" borderId="46" xfId="0" applyFont="1" applyFill="1" applyBorder="1" applyAlignment="1">
      <alignment horizontal="center"/>
    </xf>
    <xf numFmtId="0" fontId="58" fillId="15" borderId="47" xfId="0" applyFont="1" applyFill="1" applyBorder="1" applyAlignment="1">
      <alignment horizontal="center"/>
    </xf>
    <xf numFmtId="0" fontId="58" fillId="15" borderId="52" xfId="0" applyFont="1" applyFill="1" applyBorder="1" applyAlignment="1">
      <alignment horizontal="center"/>
    </xf>
    <xf numFmtId="0" fontId="0" fillId="4" borderId="10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8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29" fillId="8" borderId="6" xfId="0" applyFont="1" applyFill="1" applyBorder="1" applyAlignment="1">
      <alignment horizontal="center" vertical="center"/>
    </xf>
    <xf numFmtId="0" fontId="0" fillId="0" borderId="5" xfId="0" applyBorder="1" applyAlignment="1"/>
    <xf numFmtId="0" fontId="10" fillId="8" borderId="6" xfId="0" applyFont="1" applyFill="1" applyBorder="1" applyAlignment="1">
      <alignment horizontal="center" vertical="top" wrapText="1"/>
    </xf>
    <xf numFmtId="0" fontId="24" fillId="10" borderId="12" xfId="0" applyFont="1" applyFill="1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46" fillId="10" borderId="14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23" fillId="10" borderId="11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46" fillId="13" borderId="14" xfId="0" applyFont="1" applyFill="1" applyBorder="1" applyAlignment="1">
      <alignment horizontal="center" vertical="center" wrapText="1"/>
    </xf>
    <xf numFmtId="0" fontId="46" fillId="13" borderId="11" xfId="0" applyFont="1" applyFill="1" applyBorder="1" applyAlignment="1">
      <alignment horizontal="center" vertical="center" wrapText="1"/>
    </xf>
    <xf numFmtId="0" fontId="46" fillId="13" borderId="8" xfId="0" applyFont="1" applyFill="1" applyBorder="1" applyAlignment="1">
      <alignment horizontal="center" vertical="center" wrapText="1"/>
    </xf>
    <xf numFmtId="0" fontId="46" fillId="13" borderId="7" xfId="0" applyFont="1" applyFill="1" applyBorder="1" applyAlignment="1">
      <alignment horizontal="center" vertical="center" wrapText="1"/>
    </xf>
    <xf numFmtId="0" fontId="0" fillId="4" borderId="10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0" fillId="4" borderId="26" xfId="0" applyFont="1" applyFill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9" borderId="0" xfId="0" applyFill="1" applyAlignment="1" applyProtection="1">
      <alignment horizontal="center"/>
    </xf>
    <xf numFmtId="0" fontId="13" fillId="4" borderId="10" xfId="0" applyFont="1" applyFill="1" applyBorder="1" applyAlignment="1" applyProtection="1">
      <alignment horizontal="center" vertical="center"/>
      <protection hidden="1"/>
    </xf>
    <xf numFmtId="0" fontId="13" fillId="4" borderId="0" xfId="0" applyFont="1" applyFill="1" applyBorder="1" applyAlignment="1" applyProtection="1">
      <alignment horizontal="center" vertical="center"/>
      <protection hidden="1"/>
    </xf>
    <xf numFmtId="0" fontId="13" fillId="4" borderId="26" xfId="0" applyFont="1" applyFill="1" applyBorder="1" applyAlignment="1" applyProtection="1">
      <alignment horizontal="center" vertical="center"/>
      <protection hidden="1"/>
    </xf>
    <xf numFmtId="0" fontId="0" fillId="9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9" borderId="0" xfId="0" applyFill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9" borderId="0" xfId="0" applyFill="1" applyAlignment="1">
      <alignment vertical="top" wrapText="1"/>
    </xf>
    <xf numFmtId="0" fontId="0" fillId="9" borderId="0" xfId="0" applyFill="1" applyAlignment="1">
      <alignment horizontal="left" vertical="top" wrapText="1"/>
    </xf>
    <xf numFmtId="0" fontId="10" fillId="4" borderId="10" xfId="0" applyFont="1" applyFill="1" applyBorder="1" applyAlignment="1" applyProtection="1">
      <protection hidden="1"/>
    </xf>
    <xf numFmtId="0" fontId="0" fillId="0" borderId="26" xfId="0" applyBorder="1" applyAlignment="1" applyProtection="1">
      <protection hidden="1"/>
    </xf>
    <xf numFmtId="0" fontId="0" fillId="9" borderId="0" xfId="0" applyFill="1" applyAlignment="1" applyProtection="1">
      <alignment horizontal="center" vertical="center"/>
      <protection hidden="1"/>
    </xf>
    <xf numFmtId="0" fontId="13" fillId="4" borderId="10" xfId="0" applyFont="1" applyFill="1" applyBorder="1" applyAlignment="1" applyProtection="1">
      <protection hidden="1"/>
    </xf>
    <xf numFmtId="0" fontId="0" fillId="0" borderId="10" xfId="0" applyBorder="1" applyAlignment="1" applyProtection="1">
      <alignment horizontal="center"/>
      <protection locked="0"/>
    </xf>
    <xf numFmtId="0" fontId="19" fillId="6" borderId="27" xfId="0" applyFont="1" applyFill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3" fillId="6" borderId="27" xfId="0" applyFont="1" applyFill="1" applyBorder="1" applyAlignment="1" applyProtection="1">
      <alignment horizontal="center"/>
      <protection locked="0"/>
    </xf>
    <xf numFmtId="0" fontId="43" fillId="6" borderId="28" xfId="0" applyFont="1" applyFill="1" applyBorder="1" applyAlignment="1" applyProtection="1">
      <alignment horizontal="center"/>
      <protection locked="0"/>
    </xf>
    <xf numFmtId="0" fontId="17" fillId="0" borderId="29" xfId="0" applyFont="1" applyBorder="1" applyAlignment="1" applyProtection="1">
      <alignment horizontal="center"/>
      <protection locked="0"/>
    </xf>
    <xf numFmtId="0" fontId="17" fillId="0" borderId="26" xfId="0" applyFont="1" applyBorder="1" applyAlignment="1" applyProtection="1">
      <alignment horizontal="center"/>
      <protection locked="0"/>
    </xf>
    <xf numFmtId="0" fontId="40" fillId="7" borderId="10" xfId="0" applyFont="1" applyFill="1" applyBorder="1" applyAlignment="1">
      <alignment wrapText="1"/>
    </xf>
    <xf numFmtId="0" fontId="48" fillId="7" borderId="0" xfId="0" applyFont="1" applyFill="1" applyBorder="1" applyAlignment="1">
      <alignment wrapText="1"/>
    </xf>
    <xf numFmtId="0" fontId="48" fillId="7" borderId="4" xfId="0" applyFont="1" applyFill="1" applyBorder="1" applyAlignment="1">
      <alignment wrapText="1"/>
    </xf>
    <xf numFmtId="0" fontId="48" fillId="7" borderId="10" xfId="0" applyFont="1" applyFill="1" applyBorder="1" applyAlignment="1">
      <alignment wrapText="1"/>
    </xf>
    <xf numFmtId="0" fontId="40" fillId="7" borderId="10" xfId="0" applyFont="1" applyFill="1" applyBorder="1" applyAlignment="1">
      <alignment horizontal="left"/>
    </xf>
    <xf numFmtId="0" fontId="40" fillId="7" borderId="0" xfId="0" applyFont="1" applyFill="1" applyBorder="1" applyAlignment="1">
      <alignment horizontal="left"/>
    </xf>
    <xf numFmtId="0" fontId="40" fillId="7" borderId="4" xfId="0" applyFont="1" applyFill="1" applyBorder="1" applyAlignment="1">
      <alignment horizontal="left"/>
    </xf>
    <xf numFmtId="0" fontId="48" fillId="7" borderId="10" xfId="0" applyFont="1" applyFill="1" applyBorder="1" applyAlignment="1">
      <alignment horizontal="left" wrapText="1"/>
    </xf>
    <xf numFmtId="0" fontId="48" fillId="7" borderId="0" xfId="0" applyFont="1" applyFill="1" applyBorder="1" applyAlignment="1">
      <alignment horizontal="left" wrapText="1"/>
    </xf>
    <xf numFmtId="0" fontId="48" fillId="7" borderId="4" xfId="0" applyFont="1" applyFill="1" applyBorder="1" applyAlignment="1">
      <alignment horizontal="left" wrapText="1"/>
    </xf>
    <xf numFmtId="0" fontId="12" fillId="2" borderId="27" xfId="0" applyFont="1" applyFill="1" applyBorder="1" applyAlignment="1" applyProtection="1">
      <alignment horizontal="center"/>
      <protection locked="0"/>
    </xf>
    <xf numFmtId="0" fontId="12" fillId="2" borderId="28" xfId="0" applyFont="1" applyFill="1" applyBorder="1" applyAlignment="1" applyProtection="1">
      <alignment horizontal="center"/>
      <protection locked="0"/>
    </xf>
    <xf numFmtId="0" fontId="19" fillId="2" borderId="27" xfId="0" applyFont="1" applyFill="1" applyBorder="1" applyAlignment="1" applyProtection="1">
      <alignment horizontal="center"/>
      <protection locked="0"/>
    </xf>
    <xf numFmtId="0" fontId="19" fillId="2" borderId="28" xfId="0" applyFont="1" applyFill="1" applyBorder="1" applyAlignment="1" applyProtection="1">
      <alignment horizontal="center"/>
      <protection locked="0"/>
    </xf>
    <xf numFmtId="0" fontId="19" fillId="6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39" fillId="0" borderId="30" xfId="0" applyFont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17" fillId="0" borderId="29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24" fillId="11" borderId="14" xfId="0" applyFont="1" applyFill="1" applyBorder="1" applyAlignment="1">
      <alignment horizontal="center" vertical="center" wrapText="1"/>
    </xf>
    <xf numFmtId="0" fontId="24" fillId="11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4" fillId="11" borderId="10" xfId="0" applyFont="1" applyFill="1" applyBorder="1" applyAlignment="1">
      <alignment horizontal="center" vertical="center" wrapText="1"/>
    </xf>
    <xf numFmtId="0" fontId="24" fillId="11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24" fillId="0" borderId="4" xfId="0" applyFont="1" applyBorder="1" applyAlignment="1">
      <alignment wrapText="1"/>
    </xf>
    <xf numFmtId="0" fontId="36" fillId="0" borderId="8" xfId="0" applyFont="1" applyBorder="1" applyAlignment="1">
      <alignment wrapText="1"/>
    </xf>
    <xf numFmtId="0" fontId="36" fillId="0" borderId="7" xfId="0" applyFont="1" applyBorder="1" applyAlignment="1">
      <alignment wrapText="1"/>
    </xf>
    <xf numFmtId="0" fontId="36" fillId="0" borderId="13" xfId="0" applyFont="1" applyBorder="1" applyAlignment="1">
      <alignment wrapText="1"/>
    </xf>
    <xf numFmtId="0" fontId="19" fillId="6" borderId="30" xfId="0" applyFont="1" applyFill="1" applyBorder="1" applyAlignment="1" applyProtection="1">
      <alignment horizontal="center"/>
      <protection locked="0"/>
    </xf>
    <xf numFmtId="0" fontId="19" fillId="6" borderId="28" xfId="0" applyFont="1" applyFill="1" applyBorder="1" applyAlignment="1" applyProtection="1">
      <alignment horizontal="center"/>
      <protection locked="0"/>
    </xf>
    <xf numFmtId="0" fontId="10" fillId="6" borderId="6" xfId="0" applyFont="1" applyFill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16" xfId="0" applyFont="1" applyBorder="1" applyAlignment="1" applyProtection="1">
      <alignment horizontal="center"/>
      <protection locked="0"/>
    </xf>
    <xf numFmtId="0" fontId="33" fillId="0" borderId="29" xfId="0" applyFont="1" applyBorder="1" applyAlignment="1" applyProtection="1">
      <alignment horizontal="center"/>
      <protection locked="0"/>
    </xf>
    <xf numFmtId="0" fontId="33" fillId="0" borderId="26" xfId="0" applyFont="1" applyBorder="1" applyAlignment="1" applyProtection="1">
      <alignment horizontal="center"/>
      <protection locked="0"/>
    </xf>
    <xf numFmtId="0" fontId="19" fillId="6" borderId="27" xfId="0" applyFont="1" applyFill="1" applyBorder="1" applyAlignment="1" applyProtection="1">
      <alignment horizontal="center" vertical="center"/>
      <protection locked="0"/>
    </xf>
    <xf numFmtId="0" fontId="19" fillId="6" borderId="30" xfId="0" applyFont="1" applyFill="1" applyBorder="1" applyAlignment="1" applyProtection="1">
      <alignment horizontal="center" vertical="center"/>
      <protection locked="0"/>
    </xf>
    <xf numFmtId="0" fontId="19" fillId="6" borderId="28" xfId="0" applyFont="1" applyFill="1" applyBorder="1" applyAlignment="1" applyProtection="1">
      <alignment horizontal="center" vertical="center"/>
      <protection locked="0"/>
    </xf>
    <xf numFmtId="0" fontId="10" fillId="6" borderId="6" xfId="0" applyNumberFormat="1" applyFont="1" applyFill="1" applyBorder="1" applyAlignment="1" applyProtection="1">
      <alignment horizontal="center"/>
      <protection locked="0"/>
    </xf>
    <xf numFmtId="0" fontId="38" fillId="0" borderId="5" xfId="0" applyNumberFormat="1" applyFont="1" applyBorder="1" applyAlignment="1" applyProtection="1">
      <alignment horizontal="center"/>
      <protection locked="0"/>
    </xf>
    <xf numFmtId="0" fontId="38" fillId="0" borderId="16" xfId="0" applyNumberFormat="1" applyFont="1" applyBorder="1" applyAlignment="1" applyProtection="1">
      <alignment horizontal="center"/>
      <protection locked="0"/>
    </xf>
    <xf numFmtId="0" fontId="10" fillId="6" borderId="5" xfId="0" applyNumberFormat="1" applyFont="1" applyFill="1" applyBorder="1" applyAlignment="1" applyProtection="1">
      <alignment horizontal="center"/>
      <protection locked="0"/>
    </xf>
    <xf numFmtId="0" fontId="10" fillId="6" borderId="16" xfId="0" applyNumberFormat="1" applyFont="1" applyFill="1" applyBorder="1" applyAlignment="1" applyProtection="1">
      <alignment horizontal="center"/>
      <protection locked="0"/>
    </xf>
    <xf numFmtId="0" fontId="10" fillId="7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9" borderId="0" xfId="0" applyFill="1" applyAlignment="1" applyProtection="1">
      <alignment horizontal="center"/>
      <protection hidden="1"/>
    </xf>
    <xf numFmtId="0" fontId="53" fillId="4" borderId="14" xfId="0" applyFont="1" applyFill="1" applyBorder="1" applyAlignment="1" applyProtection="1">
      <alignment horizontal="center" vertical="top" wrapText="1"/>
      <protection locked="0"/>
    </xf>
    <xf numFmtId="0" fontId="53" fillId="4" borderId="11" xfId="0" applyFont="1" applyFill="1" applyBorder="1" applyAlignment="1" applyProtection="1">
      <alignment horizontal="center" vertical="top" wrapText="1"/>
      <protection locked="0"/>
    </xf>
    <xf numFmtId="0" fontId="53" fillId="4" borderId="31" xfId="0" applyFont="1" applyFill="1" applyBorder="1" applyAlignment="1" applyProtection="1">
      <alignment horizontal="center" vertical="top" wrapText="1"/>
      <protection locked="0"/>
    </xf>
    <xf numFmtId="0" fontId="53" fillId="4" borderId="10" xfId="0" applyFont="1" applyFill="1" applyBorder="1" applyAlignment="1" applyProtection="1">
      <alignment horizontal="center" vertical="top" wrapText="1"/>
      <protection locked="0"/>
    </xf>
    <xf numFmtId="0" fontId="53" fillId="4" borderId="0" xfId="0" applyFont="1" applyFill="1" applyBorder="1" applyAlignment="1" applyProtection="1">
      <alignment horizontal="center" vertical="top" wrapText="1"/>
      <protection locked="0"/>
    </xf>
    <xf numFmtId="0" fontId="53" fillId="4" borderId="17" xfId="0" applyFont="1" applyFill="1" applyBorder="1" applyAlignment="1" applyProtection="1">
      <alignment horizontal="center" vertical="top" wrapText="1"/>
      <protection locked="0"/>
    </xf>
    <xf numFmtId="0" fontId="35" fillId="7" borderId="14" xfId="0" applyFont="1" applyFill="1" applyBorder="1" applyAlignment="1" applyProtection="1">
      <alignment horizontal="center" vertical="center" wrapText="1"/>
      <protection locked="0"/>
    </xf>
    <xf numFmtId="0" fontId="35" fillId="7" borderId="11" xfId="0" applyFont="1" applyFill="1" applyBorder="1" applyAlignment="1" applyProtection="1">
      <alignment horizontal="center" vertical="center" wrapText="1"/>
      <protection locked="0"/>
    </xf>
    <xf numFmtId="0" fontId="35" fillId="7" borderId="12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48" fillId="14" borderId="10" xfId="0" applyFont="1" applyFill="1" applyBorder="1" applyAlignment="1">
      <alignment horizontal="left" vertical="top" wrapText="1"/>
    </xf>
    <xf numFmtId="0" fontId="48" fillId="14" borderId="0" xfId="0" applyFont="1" applyFill="1" applyBorder="1" applyAlignment="1">
      <alignment horizontal="left" vertical="top" wrapText="1"/>
    </xf>
    <xf numFmtId="0" fontId="48" fillId="14" borderId="4" xfId="0" applyFont="1" applyFill="1" applyBorder="1" applyAlignment="1">
      <alignment horizontal="left" vertical="top" wrapText="1"/>
    </xf>
    <xf numFmtId="0" fontId="48" fillId="14" borderId="8" xfId="0" applyFont="1" applyFill="1" applyBorder="1" applyAlignment="1">
      <alignment horizontal="left" vertical="top" wrapText="1"/>
    </xf>
    <xf numFmtId="0" fontId="48" fillId="14" borderId="7" xfId="0" applyFont="1" applyFill="1" applyBorder="1" applyAlignment="1">
      <alignment horizontal="left" vertical="top" wrapText="1"/>
    </xf>
    <xf numFmtId="0" fontId="48" fillId="14" borderId="13" xfId="0" applyFont="1" applyFill="1" applyBorder="1" applyAlignment="1">
      <alignment horizontal="left" vertical="top" wrapText="1"/>
    </xf>
    <xf numFmtId="0" fontId="52" fillId="7" borderId="14" xfId="0" applyFont="1" applyFill="1" applyBorder="1" applyAlignment="1">
      <alignment horizontal="left" vertical="top" wrapText="1"/>
    </xf>
    <xf numFmtId="0" fontId="0" fillId="7" borderId="11" xfId="0" applyFill="1" applyBorder="1" applyAlignment="1">
      <alignment wrapText="1"/>
    </xf>
    <xf numFmtId="0" fontId="0" fillId="7" borderId="12" xfId="0" applyFill="1" applyBorder="1" applyAlignment="1">
      <alignment wrapText="1"/>
    </xf>
    <xf numFmtId="0" fontId="40" fillId="7" borderId="0" xfId="0" applyFont="1" applyFill="1" applyBorder="1" applyAlignment="1">
      <alignment wrapText="1"/>
    </xf>
    <xf numFmtId="0" fontId="40" fillId="7" borderId="4" xfId="0" applyFont="1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60" fillId="15" borderId="0" xfId="0" applyFont="1" applyFill="1"/>
  </cellXfs>
  <cellStyles count="4">
    <cellStyle name="Hyperlink" xfId="1" builtinId="8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C16" sqref="C16"/>
    </sheetView>
  </sheetViews>
  <sheetFormatPr defaultColWidth="12" defaultRowHeight="23.25" customHeight="1" x14ac:dyDescent="0.3"/>
  <cols>
    <col min="1" max="16384" width="12" style="225"/>
  </cols>
  <sheetData>
    <row r="1" spans="1:9" ht="23.25" customHeight="1" thickTop="1" x14ac:dyDescent="0.3">
      <c r="A1" s="229"/>
      <c r="B1" s="254" t="s">
        <v>161</v>
      </c>
      <c r="C1" s="255"/>
      <c r="D1" s="252" t="s">
        <v>165</v>
      </c>
      <c r="E1" s="256"/>
      <c r="F1" s="254" t="s">
        <v>166</v>
      </c>
      <c r="G1" s="255"/>
      <c r="H1" s="252" t="s">
        <v>164</v>
      </c>
      <c r="I1" s="253"/>
    </row>
    <row r="2" spans="1:9" ht="23.25" customHeight="1" x14ac:dyDescent="0.3">
      <c r="A2" s="230" t="s">
        <v>157</v>
      </c>
      <c r="B2" s="234" t="s">
        <v>158</v>
      </c>
      <c r="C2" s="235" t="s">
        <v>159</v>
      </c>
      <c r="D2" s="232" t="s">
        <v>158</v>
      </c>
      <c r="E2" s="238" t="s">
        <v>159</v>
      </c>
      <c r="F2" s="234" t="s">
        <v>158</v>
      </c>
      <c r="G2" s="235" t="s">
        <v>159</v>
      </c>
      <c r="H2" s="232" t="s">
        <v>158</v>
      </c>
      <c r="I2" s="227" t="s">
        <v>159</v>
      </c>
    </row>
    <row r="3" spans="1:9" ht="23.25" customHeight="1" x14ac:dyDescent="0.3">
      <c r="A3" s="230" t="s">
        <v>65</v>
      </c>
      <c r="B3" s="234" t="str">
        <f>'Al 001'!U30</f>
        <v>NO</v>
      </c>
      <c r="C3" s="235" t="str">
        <f>+'Al 001'!U37</f>
        <v>N/A</v>
      </c>
      <c r="D3" s="232" t="s">
        <v>162</v>
      </c>
      <c r="E3" s="238" t="s">
        <v>163</v>
      </c>
      <c r="F3" s="234" t="str">
        <f>+'Al 002'!U30</f>
        <v>NO</v>
      </c>
      <c r="G3" s="235" t="str">
        <f>+'Al 002'!U37</f>
        <v>N/A</v>
      </c>
      <c r="H3" s="232" t="s">
        <v>162</v>
      </c>
      <c r="I3" s="227" t="s">
        <v>163</v>
      </c>
    </row>
    <row r="4" spans="1:9" ht="23.25" customHeight="1" x14ac:dyDescent="0.3">
      <c r="A4" s="230" t="s">
        <v>25</v>
      </c>
      <c r="B4" s="234" t="str">
        <f>+'Cu 001'!$U$30</f>
        <v>YES</v>
      </c>
      <c r="C4" s="235" t="str">
        <f>+'Cu 001'!$U$37</f>
        <v>YES</v>
      </c>
      <c r="D4" s="232" t="s">
        <v>167</v>
      </c>
      <c r="E4" s="238" t="s">
        <v>167</v>
      </c>
      <c r="F4" s="234" t="str">
        <f>+'Cu 002'!$U$30</f>
        <v>YES</v>
      </c>
      <c r="G4" s="235" t="str">
        <f>+'Cu 002'!$U$37</f>
        <v>YES</v>
      </c>
      <c r="H4" s="232" t="s">
        <v>167</v>
      </c>
      <c r="I4" s="227" t="s">
        <v>167</v>
      </c>
    </row>
    <row r="5" spans="1:9" ht="23.25" customHeight="1" x14ac:dyDescent="0.3">
      <c r="A5" s="230" t="s">
        <v>29</v>
      </c>
      <c r="B5" s="234" t="str">
        <f>+'Ag 001'!$U$30</f>
        <v>NO</v>
      </c>
      <c r="C5" s="235" t="str">
        <f>+'Ag 001'!$U$37</f>
        <v>N/A</v>
      </c>
      <c r="D5" s="232" t="s">
        <v>162</v>
      </c>
      <c r="E5" s="238" t="s">
        <v>163</v>
      </c>
      <c r="F5" s="234" t="str">
        <f>+'Ag 002'!$U$30</f>
        <v>NO</v>
      </c>
      <c r="G5" s="235" t="str">
        <f>+'Ag 002'!$U$37</f>
        <v>N/A</v>
      </c>
      <c r="H5" s="232" t="s">
        <v>162</v>
      </c>
      <c r="I5" s="227" t="s">
        <v>163</v>
      </c>
    </row>
    <row r="6" spans="1:9" ht="23.25" customHeight="1" thickBot="1" x14ac:dyDescent="0.35">
      <c r="A6" s="231" t="s">
        <v>31</v>
      </c>
      <c r="B6" s="236" t="str">
        <f>+'Zn 001'!$U$30</f>
        <v>YES</v>
      </c>
      <c r="C6" s="237" t="str">
        <f>+'Zn 001'!$U$37</f>
        <v>NO</v>
      </c>
      <c r="D6" s="233" t="s">
        <v>167</v>
      </c>
      <c r="E6" s="239" t="s">
        <v>162</v>
      </c>
      <c r="F6" s="236" t="str">
        <f>+'Zn 002'!$U$30</f>
        <v>NO</v>
      </c>
      <c r="G6" s="237" t="str">
        <f>+'Zn 002'!$U$37</f>
        <v>NO</v>
      </c>
      <c r="H6" s="233" t="s">
        <v>162</v>
      </c>
      <c r="I6" s="228" t="s">
        <v>162</v>
      </c>
    </row>
    <row r="7" spans="1:9" ht="23.25" customHeight="1" thickTop="1" x14ac:dyDescent="0.3">
      <c r="A7" s="240" t="s">
        <v>20</v>
      </c>
      <c r="B7" s="243" t="s">
        <v>160</v>
      </c>
      <c r="C7" s="244"/>
      <c r="D7" s="244"/>
      <c r="E7" s="244"/>
      <c r="F7" s="244"/>
      <c r="G7" s="244"/>
      <c r="H7" s="244"/>
      <c r="I7" s="245"/>
    </row>
    <row r="8" spans="1:9" ht="23.25" customHeight="1" x14ac:dyDescent="0.3">
      <c r="A8" s="241" t="s">
        <v>22</v>
      </c>
      <c r="B8" s="246"/>
      <c r="C8" s="247"/>
      <c r="D8" s="247"/>
      <c r="E8" s="247"/>
      <c r="F8" s="247"/>
      <c r="G8" s="247"/>
      <c r="H8" s="247"/>
      <c r="I8" s="248"/>
    </row>
    <row r="9" spans="1:9" ht="23.25" customHeight="1" x14ac:dyDescent="0.3">
      <c r="A9" s="241" t="s">
        <v>133</v>
      </c>
      <c r="B9" s="246"/>
      <c r="C9" s="247"/>
      <c r="D9" s="247"/>
      <c r="E9" s="247"/>
      <c r="F9" s="247"/>
      <c r="G9" s="247"/>
      <c r="H9" s="247"/>
      <c r="I9" s="248"/>
    </row>
    <row r="10" spans="1:9" ht="23.25" customHeight="1" x14ac:dyDescent="0.3">
      <c r="A10" s="241" t="s">
        <v>26</v>
      </c>
      <c r="B10" s="246"/>
      <c r="C10" s="247"/>
      <c r="D10" s="247"/>
      <c r="E10" s="247"/>
      <c r="F10" s="247"/>
      <c r="G10" s="247"/>
      <c r="H10" s="247"/>
      <c r="I10" s="248"/>
    </row>
    <row r="11" spans="1:9" ht="23.25" customHeight="1" x14ac:dyDescent="0.3">
      <c r="A11" s="241" t="s">
        <v>27</v>
      </c>
      <c r="B11" s="246"/>
      <c r="C11" s="247"/>
      <c r="D11" s="247"/>
      <c r="E11" s="247"/>
      <c r="F11" s="247"/>
      <c r="G11" s="247"/>
      <c r="H11" s="247"/>
      <c r="I11" s="248"/>
    </row>
    <row r="12" spans="1:9" ht="23.25" customHeight="1" x14ac:dyDescent="0.3">
      <c r="A12" s="241" t="s">
        <v>28</v>
      </c>
      <c r="B12" s="246"/>
      <c r="C12" s="247"/>
      <c r="D12" s="247"/>
      <c r="E12" s="247"/>
      <c r="F12" s="247"/>
      <c r="G12" s="247"/>
      <c r="H12" s="247"/>
      <c r="I12" s="248"/>
    </row>
    <row r="13" spans="1:9" ht="23.25" customHeight="1" thickBot="1" x14ac:dyDescent="0.35">
      <c r="A13" s="242" t="s">
        <v>35</v>
      </c>
      <c r="B13" s="249"/>
      <c r="C13" s="250"/>
      <c r="D13" s="250"/>
      <c r="E13" s="250"/>
      <c r="F13" s="250"/>
      <c r="G13" s="250"/>
      <c r="H13" s="250"/>
      <c r="I13" s="251"/>
    </row>
    <row r="14" spans="1:9" ht="23.25" customHeight="1" thickTop="1" x14ac:dyDescent="0.3"/>
    <row r="15" spans="1:9" ht="23.25" customHeight="1" x14ac:dyDescent="0.3">
      <c r="A15" s="385" t="s">
        <v>168</v>
      </c>
    </row>
  </sheetData>
  <mergeCells count="5">
    <mergeCell ref="B7:I13"/>
    <mergeCell ref="H1:I1"/>
    <mergeCell ref="B1:C1"/>
    <mergeCell ref="F1:G1"/>
    <mergeCell ref="D1:E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O401"/>
  <sheetViews>
    <sheetView zoomScaleNormal="100" workbookViewId="0">
      <selection activeCell="D20" sqref="D20"/>
    </sheetView>
  </sheetViews>
  <sheetFormatPr defaultRowHeight="12.75" x14ac:dyDescent="0.2"/>
  <cols>
    <col min="1" max="1" width="3.7109375" customWidth="1"/>
    <col min="2" max="2" width="2.7109375" customWidth="1"/>
    <col min="3" max="3" width="5.7109375" customWidth="1"/>
    <col min="5" max="5" width="5.7109375" customWidth="1"/>
    <col min="6" max="6" width="2.7109375" customWidth="1"/>
    <col min="7" max="7" width="5.7109375" customWidth="1"/>
    <col min="9" max="9" width="5.7109375" customWidth="1"/>
    <col min="10" max="10" width="2.7109375" customWidth="1"/>
    <col min="11" max="11" width="5.7109375" customWidth="1"/>
    <col min="13" max="13" width="5.7109375" customWidth="1"/>
    <col min="17" max="17" width="10.5703125" customWidth="1"/>
    <col min="20" max="20" width="9.5703125" bestFit="1" customWidth="1"/>
    <col min="21" max="21" width="16" customWidth="1"/>
  </cols>
  <sheetData>
    <row r="1" spans="1:43" ht="13.5" customHeight="1" thickBot="1" x14ac:dyDescent="0.3">
      <c r="A1" s="1"/>
      <c r="B1" s="330" t="s">
        <v>112</v>
      </c>
      <c r="C1" s="331"/>
      <c r="D1" s="331"/>
      <c r="E1" s="332"/>
      <c r="F1" s="333"/>
      <c r="H1" s="17" t="s">
        <v>6</v>
      </c>
      <c r="I1" s="13"/>
      <c r="J1" s="343" t="s">
        <v>155</v>
      </c>
      <c r="K1" s="344"/>
      <c r="L1" s="344"/>
      <c r="M1" s="345"/>
      <c r="W1" s="43"/>
      <c r="AJ1" s="30"/>
      <c r="AK1" s="30"/>
      <c r="AL1" s="30"/>
      <c r="AM1" s="30"/>
      <c r="AN1" s="30"/>
      <c r="AO1" s="30"/>
      <c r="AP1" s="27"/>
      <c r="AQ1" s="27"/>
    </row>
    <row r="2" spans="1:43" ht="13.5" customHeight="1" thickBot="1" x14ac:dyDescent="0.3">
      <c r="A2" s="1"/>
      <c r="B2" s="334"/>
      <c r="C2" s="335"/>
      <c r="D2" s="335"/>
      <c r="E2" s="336"/>
      <c r="F2" s="337"/>
      <c r="H2" s="19" t="s">
        <v>7</v>
      </c>
      <c r="I2" s="18"/>
      <c r="J2" s="351"/>
      <c r="K2" s="352"/>
      <c r="L2" s="352"/>
      <c r="M2" s="353"/>
      <c r="W2" s="43"/>
      <c r="AJ2" s="30"/>
      <c r="AK2" s="30"/>
      <c r="AL2" s="30"/>
      <c r="AM2" s="30"/>
      <c r="AN2" s="30"/>
      <c r="AO2" s="30"/>
      <c r="AP2" s="27"/>
      <c r="AQ2" s="27"/>
    </row>
    <row r="3" spans="1:43" ht="13.5" customHeight="1" thickBot="1" x14ac:dyDescent="0.25">
      <c r="A3" s="1"/>
      <c r="B3" s="338"/>
      <c r="C3" s="339"/>
      <c r="D3" s="339"/>
      <c r="E3" s="339"/>
      <c r="F3" s="340"/>
      <c r="H3" s="20" t="s">
        <v>119</v>
      </c>
      <c r="I3" s="14"/>
      <c r="J3" s="351" t="s">
        <v>152</v>
      </c>
      <c r="K3" s="354"/>
      <c r="L3" s="354"/>
      <c r="M3" s="355"/>
      <c r="W3" s="44"/>
      <c r="AJ3" s="30"/>
      <c r="AK3" s="30"/>
      <c r="AL3" s="30"/>
      <c r="AM3" s="30"/>
      <c r="AN3" s="30"/>
      <c r="AO3" s="30"/>
      <c r="AP3" s="27"/>
      <c r="AQ3" s="27"/>
    </row>
    <row r="4" spans="1:43" ht="13.5" customHeight="1" thickBot="1" x14ac:dyDescent="0.3">
      <c r="A4" s="1"/>
      <c r="N4" s="16"/>
      <c r="O4" s="378" t="s">
        <v>143</v>
      </c>
      <c r="P4" s="379"/>
      <c r="Q4" s="379"/>
      <c r="R4" s="379"/>
      <c r="S4" s="379"/>
      <c r="T4" s="379"/>
      <c r="U4" s="379"/>
      <c r="V4" s="380"/>
      <c r="W4" s="45"/>
      <c r="AJ4" s="30"/>
      <c r="AK4" s="30"/>
      <c r="AL4" s="30"/>
      <c r="AM4" s="30"/>
      <c r="AN4" s="30"/>
      <c r="AO4" s="30"/>
      <c r="AP4" s="27"/>
      <c r="AQ4" s="27"/>
    </row>
    <row r="5" spans="1:43" ht="13.5" customHeight="1" thickTop="1" x14ac:dyDescent="0.2">
      <c r="A5" s="1"/>
      <c r="B5" s="4"/>
      <c r="C5" s="5"/>
      <c r="D5" s="5"/>
      <c r="E5" s="5"/>
      <c r="F5" s="5"/>
      <c r="G5" s="5"/>
      <c r="H5" s="5"/>
      <c r="I5" s="5"/>
      <c r="J5" s="5"/>
      <c r="K5" s="21"/>
      <c r="L5" s="21"/>
      <c r="M5" s="22"/>
      <c r="O5" s="307" t="s">
        <v>3</v>
      </c>
      <c r="P5" s="308"/>
      <c r="Q5" s="308"/>
      <c r="R5" s="308"/>
      <c r="S5" s="308"/>
      <c r="T5" s="308"/>
      <c r="U5" s="308"/>
      <c r="V5" s="309"/>
      <c r="W5" s="24"/>
      <c r="AJ5" s="30"/>
      <c r="AK5" s="30"/>
      <c r="AL5" s="30"/>
      <c r="AM5" s="30"/>
      <c r="AN5" s="30"/>
      <c r="AO5" s="30"/>
      <c r="AP5" s="27"/>
      <c r="AQ5" s="27"/>
    </row>
    <row r="6" spans="1:43" ht="13.5" customHeight="1" x14ac:dyDescent="0.25">
      <c r="A6" s="1"/>
      <c r="B6" s="120"/>
      <c r="C6" s="317" t="s">
        <v>9</v>
      </c>
      <c r="D6" s="318"/>
      <c r="E6" s="346" t="s">
        <v>11</v>
      </c>
      <c r="F6" s="347"/>
      <c r="G6" s="348" t="s">
        <v>65</v>
      </c>
      <c r="H6" s="349"/>
      <c r="I6" s="350"/>
      <c r="J6" s="121"/>
      <c r="K6" s="121"/>
      <c r="L6" s="121"/>
      <c r="M6" s="122"/>
      <c r="O6" s="307" t="s">
        <v>1</v>
      </c>
      <c r="P6" s="381"/>
      <c r="Q6" s="381"/>
      <c r="R6" s="381"/>
      <c r="S6" s="381"/>
      <c r="T6" s="381"/>
      <c r="U6" s="381"/>
      <c r="V6" s="382"/>
      <c r="W6" s="15"/>
      <c r="AJ6" s="30"/>
      <c r="AK6" s="30"/>
      <c r="AL6" s="30"/>
      <c r="AM6" s="30"/>
      <c r="AN6" s="30"/>
      <c r="AO6" s="30"/>
      <c r="AP6" s="27"/>
      <c r="AQ6" s="27"/>
    </row>
    <row r="7" spans="1:43" ht="13.5" customHeight="1" x14ac:dyDescent="0.2">
      <c r="A7" s="1"/>
      <c r="B7" s="120"/>
      <c r="C7" s="123"/>
      <c r="D7" s="123"/>
      <c r="E7" s="123"/>
      <c r="F7" s="123"/>
      <c r="G7" s="124"/>
      <c r="H7" s="124"/>
      <c r="I7" s="124"/>
      <c r="J7" s="121"/>
      <c r="K7" s="121"/>
      <c r="L7" s="121"/>
      <c r="M7" s="122"/>
      <c r="O7" s="307"/>
      <c r="P7" s="381"/>
      <c r="Q7" s="381"/>
      <c r="R7" s="381"/>
      <c r="S7" s="381"/>
      <c r="T7" s="381"/>
      <c r="U7" s="381"/>
      <c r="V7" s="382"/>
      <c r="W7" s="15"/>
      <c r="AJ7" s="30"/>
      <c r="AK7" s="30"/>
      <c r="AL7" s="30"/>
      <c r="AM7" s="30"/>
      <c r="AN7" s="30"/>
      <c r="AO7" s="30"/>
      <c r="AP7" s="27"/>
      <c r="AQ7" s="27"/>
    </row>
    <row r="8" spans="1:43" ht="13.5" customHeight="1" x14ac:dyDescent="0.25">
      <c r="A8" s="1"/>
      <c r="B8" s="125"/>
      <c r="C8" s="317" t="s">
        <v>134</v>
      </c>
      <c r="D8" s="318"/>
      <c r="E8" s="305" t="s">
        <v>11</v>
      </c>
      <c r="F8" s="306"/>
      <c r="G8" s="301" t="s">
        <v>139</v>
      </c>
      <c r="H8" s="341"/>
      <c r="I8" s="342"/>
      <c r="J8" s="121"/>
      <c r="K8" s="121"/>
      <c r="L8" s="121"/>
      <c r="M8" s="122"/>
      <c r="O8" s="307" t="s">
        <v>0</v>
      </c>
      <c r="P8" s="383"/>
      <c r="Q8" s="383"/>
      <c r="R8" s="383"/>
      <c r="S8" s="383"/>
      <c r="T8" s="383"/>
      <c r="U8" s="383"/>
      <c r="V8" s="384"/>
      <c r="W8" s="15"/>
      <c r="AJ8" s="37"/>
      <c r="AK8" s="37"/>
      <c r="AL8" s="37"/>
      <c r="AM8" s="37"/>
      <c r="AN8" s="37"/>
      <c r="AO8" s="37"/>
      <c r="AP8" s="29"/>
      <c r="AQ8" s="29"/>
    </row>
    <row r="9" spans="1:43" ht="13.5" customHeight="1" x14ac:dyDescent="0.25">
      <c r="A9" s="1"/>
      <c r="B9" s="125"/>
      <c r="C9" s="126"/>
      <c r="D9" s="126"/>
      <c r="E9" s="126"/>
      <c r="F9" s="126"/>
      <c r="G9" s="127"/>
      <c r="H9" s="127"/>
      <c r="I9" s="127"/>
      <c r="J9" s="121"/>
      <c r="K9" s="121"/>
      <c r="L9" s="121"/>
      <c r="M9" s="122"/>
      <c r="O9" s="307" t="s">
        <v>2</v>
      </c>
      <c r="P9" s="308"/>
      <c r="Q9" s="308"/>
      <c r="R9" s="308"/>
      <c r="S9" s="308"/>
      <c r="T9" s="308"/>
      <c r="U9" s="308"/>
      <c r="V9" s="309"/>
      <c r="W9" s="15"/>
      <c r="AJ9" s="38"/>
      <c r="AK9" s="38"/>
      <c r="AL9" s="37"/>
      <c r="AM9" s="37"/>
      <c r="AN9" s="37"/>
      <c r="AO9" s="37"/>
      <c r="AP9" s="29"/>
      <c r="AQ9" s="29"/>
    </row>
    <row r="10" spans="1:43" ht="13.5" customHeight="1" x14ac:dyDescent="0.25">
      <c r="A10" s="1"/>
      <c r="B10" s="125"/>
      <c r="C10" s="317" t="s">
        <v>18</v>
      </c>
      <c r="D10" s="318"/>
      <c r="E10" s="305" t="s">
        <v>11</v>
      </c>
      <c r="F10" s="306"/>
      <c r="G10" s="301" t="s">
        <v>16</v>
      </c>
      <c r="H10" s="302"/>
      <c r="I10" s="64"/>
      <c r="J10" s="121"/>
      <c r="K10" s="121"/>
      <c r="L10" s="121"/>
      <c r="M10" s="122"/>
      <c r="O10" s="310"/>
      <c r="P10" s="308"/>
      <c r="Q10" s="308"/>
      <c r="R10" s="308"/>
      <c r="S10" s="308"/>
      <c r="T10" s="308"/>
      <c r="U10" s="308"/>
      <c r="V10" s="309"/>
      <c r="W10" s="46"/>
      <c r="AJ10" s="38"/>
      <c r="AK10" s="38"/>
      <c r="AL10" s="30"/>
      <c r="AM10" s="30"/>
      <c r="AN10" s="30"/>
      <c r="AO10" s="30"/>
      <c r="AP10" s="27"/>
      <c r="AQ10" s="27"/>
    </row>
    <row r="11" spans="1:43" ht="13.5" customHeight="1" x14ac:dyDescent="0.25">
      <c r="A11" s="1"/>
      <c r="B11" s="128"/>
      <c r="C11" s="129"/>
      <c r="D11" s="129"/>
      <c r="E11" s="129"/>
      <c r="F11" s="129"/>
      <c r="G11" s="129"/>
      <c r="H11" s="129"/>
      <c r="I11" s="129"/>
      <c r="J11" s="129"/>
      <c r="K11" s="121"/>
      <c r="L11" s="121"/>
      <c r="M11" s="122"/>
      <c r="O11" s="311" t="s">
        <v>150</v>
      </c>
      <c r="P11" s="312"/>
      <c r="Q11" s="312"/>
      <c r="R11" s="312"/>
      <c r="S11" s="312"/>
      <c r="T11" s="312"/>
      <c r="U11" s="312"/>
      <c r="V11" s="313"/>
      <c r="W11" s="15"/>
      <c r="AJ11" s="15"/>
      <c r="AK11" s="15"/>
      <c r="AL11" s="15"/>
      <c r="AM11" s="15"/>
      <c r="AN11" s="30"/>
      <c r="AO11" s="30"/>
      <c r="AP11" s="27"/>
      <c r="AQ11" s="27"/>
    </row>
    <row r="12" spans="1:43" ht="13.5" customHeight="1" x14ac:dyDescent="0.25">
      <c r="A12" s="1"/>
      <c r="B12" s="125"/>
      <c r="C12" s="319" t="s">
        <v>46</v>
      </c>
      <c r="D12" s="320"/>
      <c r="E12" s="305" t="s">
        <v>45</v>
      </c>
      <c r="F12" s="306"/>
      <c r="G12" s="321">
        <v>1</v>
      </c>
      <c r="H12" s="323"/>
      <c r="I12" s="356" t="str">
        <f>TEXT(TEXT(G12,"."&amp;REPT("0",G14)&amp;"E+000"),"0"&amp;REPT(".",(G14-(1+INT(LOG10(ABS(G12)))))&gt;0)&amp; REPT("0",(G14-(1+INT(LOG10(ABS(G12)))))*((G14-(1+INT(LOG10(ABS(G12)))))&gt;0)))</f>
        <v>1.00</v>
      </c>
      <c r="J12" s="357"/>
      <c r="K12" s="358"/>
      <c r="L12" s="121"/>
      <c r="M12" s="122"/>
      <c r="O12" s="314" t="s">
        <v>151</v>
      </c>
      <c r="P12" s="315"/>
      <c r="Q12" s="315"/>
      <c r="R12" s="315"/>
      <c r="S12" s="315"/>
      <c r="T12" s="315"/>
      <c r="U12" s="315"/>
      <c r="V12" s="316"/>
      <c r="W12" s="47"/>
      <c r="AJ12" s="30"/>
      <c r="AK12" s="30"/>
      <c r="AL12" s="30"/>
      <c r="AM12" s="30"/>
      <c r="AN12" s="37"/>
      <c r="AO12" s="37"/>
      <c r="AP12" s="29"/>
      <c r="AQ12" s="29"/>
    </row>
    <row r="13" spans="1:43" ht="13.5" customHeight="1" x14ac:dyDescent="0.2">
      <c r="A13" s="1"/>
      <c r="B13" s="130"/>
      <c r="C13" s="131"/>
      <c r="D13" s="131"/>
      <c r="E13" s="131"/>
      <c r="F13" s="131"/>
      <c r="G13" s="131"/>
      <c r="H13" s="131"/>
      <c r="I13" s="131"/>
      <c r="J13" s="123"/>
      <c r="K13" s="121"/>
      <c r="L13" s="121"/>
      <c r="M13" s="122"/>
      <c r="O13" s="180"/>
      <c r="P13" s="216"/>
      <c r="Q13" s="216"/>
      <c r="R13" s="216"/>
      <c r="S13" s="216"/>
      <c r="T13" s="216"/>
      <c r="U13" s="216"/>
      <c r="V13" s="217"/>
      <c r="W13" s="15"/>
      <c r="X13" s="3"/>
      <c r="AJ13" s="37"/>
      <c r="AK13" s="37"/>
      <c r="AL13" s="37"/>
      <c r="AM13" s="37"/>
      <c r="AN13" s="37"/>
      <c r="AO13" s="37"/>
      <c r="AP13" s="29"/>
      <c r="AQ13" s="29"/>
    </row>
    <row r="14" spans="1:43" ht="13.5" customHeight="1" x14ac:dyDescent="0.25">
      <c r="A14" s="1"/>
      <c r="B14" s="130"/>
      <c r="C14" s="319" t="s">
        <v>89</v>
      </c>
      <c r="D14" s="320"/>
      <c r="E14" s="305" t="s">
        <v>45</v>
      </c>
      <c r="F14" s="306"/>
      <c r="G14" s="321">
        <v>3</v>
      </c>
      <c r="H14" s="322"/>
      <c r="I14" s="132"/>
      <c r="J14" s="123"/>
      <c r="K14" s="121"/>
      <c r="L14" s="121"/>
      <c r="M14" s="122"/>
      <c r="N14" s="10"/>
      <c r="O14" s="372" t="s">
        <v>144</v>
      </c>
      <c r="P14" s="373"/>
      <c r="Q14" s="373"/>
      <c r="R14" s="373"/>
      <c r="S14" s="373"/>
      <c r="T14" s="373"/>
      <c r="U14" s="373"/>
      <c r="V14" s="374"/>
      <c r="W14" s="47"/>
      <c r="X14" s="3"/>
      <c r="AJ14" s="37"/>
      <c r="AK14" s="37"/>
      <c r="AL14" s="37"/>
      <c r="AM14" s="37"/>
      <c r="AN14" s="37"/>
      <c r="AO14" s="37"/>
      <c r="AP14" s="29"/>
      <c r="AQ14" s="29"/>
    </row>
    <row r="15" spans="1:43" ht="13.5" customHeight="1" x14ac:dyDescent="0.2">
      <c r="A15" s="1"/>
      <c r="B15" s="324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6"/>
      <c r="N15" s="10"/>
      <c r="O15" s="372"/>
      <c r="P15" s="373"/>
      <c r="Q15" s="373"/>
      <c r="R15" s="373"/>
      <c r="S15" s="373"/>
      <c r="T15" s="373"/>
      <c r="U15" s="373"/>
      <c r="V15" s="374"/>
      <c r="W15" s="47"/>
      <c r="X15" s="3"/>
      <c r="AJ15" s="37"/>
      <c r="AK15" s="37"/>
      <c r="AL15" s="37"/>
      <c r="AM15" s="37"/>
      <c r="AN15" s="37"/>
      <c r="AO15" s="37"/>
      <c r="AP15" s="29"/>
      <c r="AQ15" s="29"/>
    </row>
    <row r="16" spans="1:43" ht="13.5" customHeight="1" thickBot="1" x14ac:dyDescent="0.3">
      <c r="A16" s="1"/>
      <c r="B16" s="130"/>
      <c r="C16" s="319" t="s">
        <v>124</v>
      </c>
      <c r="D16" s="327"/>
      <c r="E16" s="328" t="s">
        <v>45</v>
      </c>
      <c r="F16" s="329"/>
      <c r="G16" s="303">
        <v>99</v>
      </c>
      <c r="H16" s="304"/>
      <c r="I16" s="23"/>
      <c r="J16" s="123"/>
      <c r="K16" s="121"/>
      <c r="L16" s="121"/>
      <c r="M16" s="122"/>
      <c r="N16" s="10"/>
      <c r="O16" s="375"/>
      <c r="P16" s="376"/>
      <c r="Q16" s="376"/>
      <c r="R16" s="376"/>
      <c r="S16" s="376"/>
      <c r="T16" s="376"/>
      <c r="U16" s="376"/>
      <c r="V16" s="377"/>
      <c r="W16" s="224"/>
      <c r="X16" s="3"/>
      <c r="AJ16" s="37"/>
      <c r="AK16" s="37"/>
      <c r="AL16" s="37"/>
      <c r="AM16" s="37"/>
      <c r="AN16" s="37"/>
      <c r="AO16" s="37"/>
      <c r="AP16" s="29"/>
      <c r="AQ16" s="29"/>
    </row>
    <row r="17" spans="1:43" ht="13.5" customHeight="1" thickBot="1" x14ac:dyDescent="0.25">
      <c r="A17" s="1"/>
      <c r="B17" s="130"/>
      <c r="C17" s="131"/>
      <c r="D17" s="131"/>
      <c r="E17" s="131"/>
      <c r="F17" s="131"/>
      <c r="G17" s="133"/>
      <c r="H17" s="133"/>
      <c r="I17" s="133"/>
      <c r="J17" s="123"/>
      <c r="K17" s="121"/>
      <c r="L17" s="121"/>
      <c r="M17" s="122"/>
      <c r="N17" s="10"/>
      <c r="O17" s="178"/>
      <c r="P17" s="178"/>
      <c r="W17" s="47"/>
      <c r="X17" s="3"/>
      <c r="AJ17" s="37"/>
      <c r="AK17" s="37"/>
      <c r="AL17" s="37"/>
      <c r="AM17" s="37"/>
      <c r="AN17" s="37"/>
      <c r="AO17" s="37"/>
      <c r="AP17" s="29"/>
      <c r="AQ17" s="29"/>
    </row>
    <row r="18" spans="1:43" ht="13.5" customHeight="1" thickBot="1" x14ac:dyDescent="0.3">
      <c r="A18" s="1"/>
      <c r="B18" s="120"/>
      <c r="C18" s="67"/>
      <c r="D18" s="134" t="s">
        <v>120</v>
      </c>
      <c r="E18" s="135"/>
      <c r="F18" s="300"/>
      <c r="G18" s="366" t="s">
        <v>121</v>
      </c>
      <c r="H18" s="367"/>
      <c r="I18" s="368"/>
      <c r="J18" s="123"/>
      <c r="K18" s="360" t="s">
        <v>145</v>
      </c>
      <c r="L18" s="361"/>
      <c r="M18" s="362"/>
      <c r="N18" s="10"/>
      <c r="O18" s="259" t="s">
        <v>142</v>
      </c>
      <c r="P18" s="260"/>
      <c r="Q18" s="260"/>
      <c r="R18" s="260"/>
      <c r="S18" s="260"/>
      <c r="T18" s="61" t="s">
        <v>45</v>
      </c>
      <c r="U18" s="118">
        <f>MAX(D20:D139)</f>
        <v>99</v>
      </c>
      <c r="V18" s="65" t="str">
        <f>IF(G10=0,"Units?",G10)</f>
        <v>ug/L</v>
      </c>
      <c r="W18" s="47"/>
      <c r="X18" s="3"/>
      <c r="AJ18" s="37"/>
      <c r="AK18" s="37"/>
      <c r="AL18" s="37"/>
      <c r="AM18" s="37"/>
      <c r="AN18" s="37"/>
      <c r="AO18" s="37"/>
      <c r="AP18" s="29"/>
      <c r="AQ18" s="29"/>
    </row>
    <row r="19" spans="1:43" ht="13.5" customHeight="1" thickBot="1" x14ac:dyDescent="0.25">
      <c r="A19" s="1"/>
      <c r="B19" s="120"/>
      <c r="C19" s="68"/>
      <c r="D19" s="70"/>
      <c r="E19" s="69"/>
      <c r="F19" s="300"/>
      <c r="G19" s="369"/>
      <c r="H19" s="370"/>
      <c r="I19" s="371"/>
      <c r="J19" s="123"/>
      <c r="K19" s="363"/>
      <c r="L19" s="364"/>
      <c r="M19" s="365"/>
      <c r="W19" s="47"/>
      <c r="X19" s="3"/>
      <c r="AJ19" s="37"/>
      <c r="AK19" s="37"/>
      <c r="AL19" s="37"/>
      <c r="AM19" s="37"/>
      <c r="AN19" s="37"/>
      <c r="AO19" s="37"/>
      <c r="AP19" s="29"/>
      <c r="AQ19" s="29"/>
    </row>
    <row r="20" spans="1:43" ht="13.5" customHeight="1" thickBot="1" x14ac:dyDescent="0.25">
      <c r="A20" s="2">
        <v>1</v>
      </c>
      <c r="B20" s="120"/>
      <c r="C20" s="68"/>
      <c r="D20" s="179">
        <v>99</v>
      </c>
      <c r="E20" s="69"/>
      <c r="F20" s="300"/>
      <c r="G20" s="136"/>
      <c r="H20" s="137" t="str">
        <f>IF(D20="ND","&lt;"&amp;$I$12,IF(D20=0,"",TEXT(TEXT(D20,"."&amp;REPT("0",$G$14)&amp;"E+000"),"0"&amp;REPT(".",($G$14-(1+INT(LOG10(ABS(D20)))))&gt;0)&amp;REPT("0",($G$14-(1+INT(LOG10(ABS(D20)))))*(($G$14-(1+INT(LOG10(ABS(D20)))))&gt;0)))))</f>
        <v>99.0</v>
      </c>
      <c r="I20" s="138"/>
      <c r="J20" s="123"/>
      <c r="K20" s="68"/>
      <c r="L20" s="139"/>
      <c r="M20" s="140"/>
      <c r="O20" s="259" t="s">
        <v>97</v>
      </c>
      <c r="P20" s="260"/>
      <c r="Q20" s="260"/>
      <c r="R20" s="260"/>
      <c r="S20" s="260"/>
      <c r="T20" s="61" t="s">
        <v>45</v>
      </c>
      <c r="U20" s="119" t="str">
        <f>TEXT(TEXT(AV200,"."&amp;REPT("0",$G$14)&amp;"E+000"),"0"&amp;REPT(".",($G$14-(1+INT(LOG10(ABS(AV200)))))&gt;0)&amp; REPT("0",($G$14-(1+INT(LOG10(ABS(AV200)))))*(($G$14-(1+INT(LOG10(ABS(AV200)))))&gt;0)))</f>
        <v>0.600</v>
      </c>
      <c r="W20" s="47"/>
      <c r="X20" s="3"/>
      <c r="AJ20" s="37"/>
      <c r="AK20" s="37"/>
      <c r="AL20" s="37"/>
      <c r="AM20" s="37"/>
      <c r="AN20" s="37"/>
      <c r="AO20" s="37"/>
      <c r="AP20" s="29"/>
      <c r="AQ20" s="29"/>
    </row>
    <row r="21" spans="1:43" ht="13.5" customHeight="1" thickBot="1" x14ac:dyDescent="0.25">
      <c r="A21" s="2">
        <v>2</v>
      </c>
      <c r="B21" s="120"/>
      <c r="C21" s="68"/>
      <c r="D21" s="179">
        <v>99</v>
      </c>
      <c r="E21" s="69"/>
      <c r="F21" s="300"/>
      <c r="G21" s="136"/>
      <c r="H21" s="137" t="str">
        <f>IF(D21="ND","&lt;"&amp;$I$12,IF(D21=0,"",TEXT(TEXT(D21,"."&amp;REPT("0",$G$14)&amp;"E+000"),"0"&amp;REPT(".",($G$14-(1+INT(LOG10(ABS(D21)))))&gt;0)&amp;REPT("0",($G$14-(1+INT(LOG10(ABS(D21)))))*(($G$14-(1+INT(LOG10(ABS(D21)))))&gt;0)))))</f>
        <v>99.0</v>
      </c>
      <c r="I21" s="138"/>
      <c r="J21" s="123"/>
      <c r="K21" s="68"/>
      <c r="L21" s="139"/>
      <c r="M21" s="141"/>
      <c r="W21" s="47"/>
      <c r="X21" s="3"/>
      <c r="AJ21" s="37"/>
      <c r="AK21" s="37"/>
      <c r="AL21" s="37"/>
      <c r="AM21" s="37"/>
      <c r="AN21" s="37"/>
      <c r="AO21" s="37"/>
      <c r="AP21" s="29"/>
      <c r="AQ21" s="29"/>
    </row>
    <row r="22" spans="1:43" ht="13.5" customHeight="1" thickBot="1" x14ac:dyDescent="0.25">
      <c r="A22" s="2">
        <v>3</v>
      </c>
      <c r="B22" s="120"/>
      <c r="C22" s="68"/>
      <c r="D22" s="179">
        <v>99</v>
      </c>
      <c r="E22" s="69"/>
      <c r="F22" s="300"/>
      <c r="G22" s="136"/>
      <c r="H22" s="137" t="str">
        <f>IF(D22="ND","&lt;"&amp;$I$12,IF(D22=0,"",TEXT(TEXT(D22,"."&amp;REPT("0",$G$14)&amp;"E+000"),"0"&amp;REPT(".",($G$14-(1+INT(LOG10(ABS(D22)))))&gt;0)&amp;REPT("0",($G$14-(1+INT(LOG10(ABS(D22)))))*(($G$14-(1+INT(LOG10(ABS(D22)))))&gt;0)))))</f>
        <v>99.0</v>
      </c>
      <c r="I22" s="138"/>
      <c r="J22" s="123"/>
      <c r="K22" s="68"/>
      <c r="L22" s="139"/>
      <c r="M22" s="142"/>
      <c r="O22" s="261" t="s">
        <v>130</v>
      </c>
      <c r="P22" s="262"/>
      <c r="Q22" s="262"/>
      <c r="R22" s="262"/>
      <c r="S22" s="262"/>
      <c r="T22" s="61" t="s">
        <v>45</v>
      </c>
      <c r="U22" s="119" t="str">
        <f>TEXT(TEXT(AU203,"."&amp;REPT("0",$G$14)&amp;"E+000"),"0"&amp;REPT(".",($G$14-(1+INT(LOG10(ABS(AU203)))))&gt;0)&amp; REPT("0",($G$14-(1+INT(LOG10(ABS(AU203)))))*(($G$14-(1+INT(LOG10(ABS(AU203)))))&gt;0)))</f>
        <v>1.65</v>
      </c>
      <c r="W22" s="47"/>
      <c r="X22" s="3"/>
      <c r="AJ22" s="37"/>
      <c r="AK22" s="37"/>
      <c r="AL22" s="37"/>
      <c r="AM22" s="37"/>
      <c r="AN22" s="37"/>
      <c r="AO22" s="37"/>
      <c r="AP22" s="29"/>
      <c r="AQ22" s="29"/>
    </row>
    <row r="23" spans="1:43" ht="13.5" customHeight="1" thickBot="1" x14ac:dyDescent="0.25">
      <c r="A23" s="2">
        <v>4</v>
      </c>
      <c r="B23" s="120"/>
      <c r="C23" s="68"/>
      <c r="D23" s="179">
        <v>99</v>
      </c>
      <c r="E23" s="69"/>
      <c r="F23" s="300"/>
      <c r="G23" s="136"/>
      <c r="H23" s="137" t="str">
        <f>IF(D23="ND","&lt;"&amp;$I$12,IF(D23=0,"",TEXT(TEXT(D23,"."&amp;REPT("0",$G$14)&amp;"E+000"),"0"&amp;REPT(".",($G$14-(1+INT(LOG10(ABS(D23)))))&gt;0)&amp;REPT("0",($G$14-(1+INT(LOG10(ABS(D23)))))*(($G$14-(1+INT(LOG10(ABS(D23)))))&gt;0)))))</f>
        <v>99.0</v>
      </c>
      <c r="I23" s="138"/>
      <c r="J23" s="123"/>
      <c r="K23" s="68"/>
      <c r="L23" s="139"/>
      <c r="M23" s="142"/>
      <c r="W23" s="34"/>
      <c r="X23" s="3"/>
      <c r="AJ23" s="37"/>
      <c r="AK23" s="37"/>
      <c r="AL23" s="37"/>
      <c r="AM23" s="37"/>
      <c r="AN23" s="37"/>
      <c r="AO23" s="37"/>
      <c r="AP23" s="29"/>
      <c r="AQ23" s="29"/>
    </row>
    <row r="24" spans="1:43" ht="13.5" customHeight="1" thickBot="1" x14ac:dyDescent="0.25">
      <c r="A24" s="2">
        <v>5</v>
      </c>
      <c r="B24" s="120"/>
      <c r="C24" s="68"/>
      <c r="D24" s="179">
        <v>99</v>
      </c>
      <c r="E24" s="69"/>
      <c r="F24" s="300"/>
      <c r="G24" s="136"/>
      <c r="H24" s="137" t="str">
        <f t="shared" ref="H24:H83" si="0">IF(D24="ND","&lt;"&amp;$I$12,IF(D24=0,"",TEXT(TEXT(D24,"."&amp;REPT("0",$G$14)&amp;"E+000"),"0"&amp;REPT(".",($G$14-(1+INT(LOG10(ABS(D24)))))&gt;0)&amp;REPT("0",($G$14-(1+INT(LOG10(ABS(D24)))))*(($G$14-(1+INT(LOG10(ABS(D24)))))&gt;0)))))</f>
        <v>99.0</v>
      </c>
      <c r="I24" s="138"/>
      <c r="J24" s="123"/>
      <c r="K24" s="68"/>
      <c r="L24" s="139"/>
      <c r="M24" s="142"/>
      <c r="N24" s="62"/>
      <c r="O24" s="263" t="s">
        <v>125</v>
      </c>
      <c r="P24" s="260"/>
      <c r="Q24" s="260"/>
      <c r="R24" s="260"/>
      <c r="S24" s="260"/>
      <c r="T24" s="63" t="s">
        <v>45</v>
      </c>
      <c r="U24" s="204">
        <f>1*(TEXT(TEXT(AV198,"."&amp;REPT("0",$G$14)&amp;"E+000"),"0"&amp;REPT(".",($G$14-(1+INT(LOG10(ABS(AV198)))))&gt;0)&amp; REPT("0",($G$14-(1+INT(LOG10(ABS(AV198)))))*(($G$14-(1+INT(LOG10(ABS(AV198)))))&gt;0))))</f>
        <v>163</v>
      </c>
      <c r="V24" s="65" t="str">
        <f>IF(G10=0,"Units?",G10)</f>
        <v>ug/L</v>
      </c>
      <c r="W24" s="34"/>
      <c r="X24" s="3"/>
      <c r="AJ24" s="37"/>
      <c r="AK24" s="37"/>
      <c r="AL24" s="37"/>
      <c r="AM24" s="37"/>
      <c r="AN24" s="37"/>
      <c r="AO24" s="37"/>
      <c r="AP24" s="29"/>
      <c r="AQ24" s="29"/>
    </row>
    <row r="25" spans="1:43" ht="13.5" customHeight="1" x14ac:dyDescent="0.2">
      <c r="A25" s="2">
        <v>6</v>
      </c>
      <c r="B25" s="120"/>
      <c r="C25" s="68"/>
      <c r="D25" s="179">
        <v>99</v>
      </c>
      <c r="E25" s="69"/>
      <c r="F25" s="300"/>
      <c r="G25" s="136"/>
      <c r="H25" s="137" t="str">
        <f t="shared" si="0"/>
        <v>99.0</v>
      </c>
      <c r="I25" s="138"/>
      <c r="J25" s="123"/>
      <c r="K25" s="68"/>
      <c r="L25" s="139"/>
      <c r="M25" s="142"/>
      <c r="O25" s="3"/>
      <c r="Q25" s="3"/>
      <c r="T25" s="3"/>
      <c r="U25" s="182"/>
      <c r="W25" s="15"/>
      <c r="X25" s="3"/>
      <c r="AJ25" s="37"/>
      <c r="AK25" s="37"/>
      <c r="AL25" s="37"/>
      <c r="AM25" s="37"/>
      <c r="AN25" s="37"/>
      <c r="AO25" s="37"/>
      <c r="AP25" s="29"/>
      <c r="AQ25" s="29"/>
    </row>
    <row r="26" spans="1:43" ht="13.5" customHeight="1" thickBot="1" x14ac:dyDescent="0.25">
      <c r="A26" s="2">
        <v>7</v>
      </c>
      <c r="B26" s="120"/>
      <c r="C26" s="68"/>
      <c r="D26" s="179">
        <v>99</v>
      </c>
      <c r="E26" s="69"/>
      <c r="F26" s="300"/>
      <c r="G26" s="136"/>
      <c r="H26" s="137" t="str">
        <f t="shared" si="0"/>
        <v>99.0</v>
      </c>
      <c r="I26" s="138"/>
      <c r="J26" s="123"/>
      <c r="K26" s="68"/>
      <c r="L26" s="195"/>
      <c r="M26" s="142"/>
      <c r="W26" s="15"/>
      <c r="X26" s="3"/>
      <c r="AJ26" s="37"/>
      <c r="AK26" s="37"/>
      <c r="AL26" s="37"/>
      <c r="AM26" s="37"/>
      <c r="AN26" s="37"/>
      <c r="AO26" s="37"/>
      <c r="AP26" s="29"/>
      <c r="AQ26" s="29"/>
    </row>
    <row r="27" spans="1:43" ht="13.5" customHeight="1" x14ac:dyDescent="0.2">
      <c r="A27" s="2">
        <v>8</v>
      </c>
      <c r="B27" s="120"/>
      <c r="C27" s="68"/>
      <c r="D27" s="179">
        <v>99</v>
      </c>
      <c r="E27" s="69"/>
      <c r="F27" s="300"/>
      <c r="G27" s="136"/>
      <c r="H27" s="137" t="str">
        <f t="shared" si="0"/>
        <v>99.0</v>
      </c>
      <c r="I27" s="138"/>
      <c r="J27" s="123"/>
      <c r="K27" s="68"/>
      <c r="L27" s="139"/>
      <c r="M27" s="142"/>
      <c r="O27" s="272" t="s">
        <v>147</v>
      </c>
      <c r="P27" s="273"/>
      <c r="Q27" s="273"/>
      <c r="R27" s="273"/>
      <c r="S27" s="196" t="s">
        <v>45</v>
      </c>
      <c r="T27" s="197">
        <v>750</v>
      </c>
      <c r="U27" s="198" t="str">
        <f>IF($G$10=0,"Units?",$G$10)</f>
        <v>ug/L</v>
      </c>
      <c r="V27" s="11"/>
      <c r="W27" s="33"/>
      <c r="AJ27" s="37"/>
      <c r="AK27" s="37"/>
      <c r="AL27" s="37"/>
      <c r="AM27" s="37"/>
      <c r="AN27" s="37"/>
      <c r="AO27" s="37"/>
      <c r="AP27" s="29"/>
      <c r="AQ27" s="29"/>
    </row>
    <row r="28" spans="1:43" ht="13.5" customHeight="1" thickBot="1" x14ac:dyDescent="0.25">
      <c r="A28" s="2">
        <v>9</v>
      </c>
      <c r="B28" s="120"/>
      <c r="C28" s="68"/>
      <c r="D28" s="179">
        <v>99</v>
      </c>
      <c r="E28" s="69"/>
      <c r="F28" s="300"/>
      <c r="G28" s="136"/>
      <c r="H28" s="137" t="str">
        <f t="shared" si="0"/>
        <v>99.0</v>
      </c>
      <c r="I28" s="138"/>
      <c r="J28" s="123"/>
      <c r="K28" s="68"/>
      <c r="L28" s="139"/>
      <c r="M28" s="142"/>
      <c r="O28" s="274"/>
      <c r="P28" s="275"/>
      <c r="Q28" s="275"/>
      <c r="R28" s="275"/>
      <c r="S28" s="199"/>
      <c r="T28" s="200"/>
      <c r="U28" s="201"/>
      <c r="V28" s="11"/>
      <c r="W28" s="33"/>
      <c r="AJ28" s="37"/>
      <c r="AK28" s="37"/>
      <c r="AL28" s="37"/>
      <c r="AM28" s="37"/>
      <c r="AN28" s="37"/>
      <c r="AO28" s="37"/>
      <c r="AP28" s="29"/>
      <c r="AQ28" s="29"/>
    </row>
    <row r="29" spans="1:43" ht="13.5" customHeight="1" thickBot="1" x14ac:dyDescent="0.25">
      <c r="A29" s="2">
        <v>10</v>
      </c>
      <c r="B29" s="120"/>
      <c r="C29" s="68"/>
      <c r="D29" s="179">
        <v>99</v>
      </c>
      <c r="E29" s="69"/>
      <c r="F29" s="300"/>
      <c r="G29" s="136"/>
      <c r="H29" s="137" t="str">
        <f t="shared" si="0"/>
        <v>99.0</v>
      </c>
      <c r="I29" s="138"/>
      <c r="J29" s="123"/>
      <c r="K29" s="68"/>
      <c r="L29" s="139"/>
      <c r="M29" s="142"/>
      <c r="O29" s="188"/>
      <c r="P29" s="189"/>
      <c r="Q29" s="33"/>
      <c r="R29" s="33"/>
      <c r="S29" s="33"/>
      <c r="T29" s="187"/>
      <c r="U29" s="187"/>
      <c r="V29" s="11"/>
      <c r="W29" s="15"/>
      <c r="AJ29" s="37"/>
      <c r="AK29" s="37"/>
      <c r="AL29" s="37"/>
      <c r="AM29" s="37"/>
      <c r="AN29" s="37"/>
      <c r="AO29" s="37"/>
      <c r="AP29" s="29"/>
      <c r="AQ29" s="29"/>
    </row>
    <row r="30" spans="1:43" ht="13.5" customHeight="1" x14ac:dyDescent="0.2">
      <c r="A30" s="2">
        <v>11</v>
      </c>
      <c r="B30" s="120"/>
      <c r="C30" s="68"/>
      <c r="D30" s="179">
        <v>99</v>
      </c>
      <c r="E30" s="69"/>
      <c r="F30" s="300"/>
      <c r="G30" s="136"/>
      <c r="H30" s="137" t="str">
        <f t="shared" si="0"/>
        <v>99.0</v>
      </c>
      <c r="I30" s="138"/>
      <c r="J30" s="123"/>
      <c r="K30" s="68"/>
      <c r="L30" s="139"/>
      <c r="M30" s="142"/>
      <c r="O30" s="266" t="s">
        <v>122</v>
      </c>
      <c r="P30" s="267"/>
      <c r="Q30" s="267"/>
      <c r="R30" s="267"/>
      <c r="S30" s="267"/>
      <c r="T30" s="270" t="s">
        <v>45</v>
      </c>
      <c r="U30" s="264" t="str">
        <f>IF(T27="","N/A", IF(U24&gt;=T27,"YES","NO"))</f>
        <v>NO</v>
      </c>
      <c r="V30" s="11"/>
      <c r="W30" s="15"/>
      <c r="AJ30" s="37"/>
      <c r="AK30" s="37"/>
      <c r="AL30" s="37"/>
      <c r="AM30" s="37"/>
      <c r="AN30" s="37"/>
      <c r="AO30" s="37"/>
      <c r="AP30" s="29"/>
      <c r="AQ30" s="29"/>
    </row>
    <row r="31" spans="1:43" ht="13.5" customHeight="1" thickBot="1" x14ac:dyDescent="0.25">
      <c r="A31" s="2">
        <v>12</v>
      </c>
      <c r="B31" s="120"/>
      <c r="C31" s="68"/>
      <c r="D31" s="179">
        <v>99</v>
      </c>
      <c r="E31" s="69"/>
      <c r="F31" s="300"/>
      <c r="G31" s="136"/>
      <c r="H31" s="137" t="str">
        <f t="shared" si="0"/>
        <v>99.0</v>
      </c>
      <c r="I31" s="138"/>
      <c r="J31" s="123"/>
      <c r="K31" s="68"/>
      <c r="L31" s="139"/>
      <c r="M31" s="142"/>
      <c r="O31" s="268"/>
      <c r="P31" s="269"/>
      <c r="Q31" s="269"/>
      <c r="R31" s="269"/>
      <c r="S31" s="269"/>
      <c r="T31" s="271"/>
      <c r="U31" s="265"/>
      <c r="V31" s="202"/>
      <c r="W31" s="15"/>
      <c r="AJ31" s="37"/>
      <c r="AK31" s="37"/>
      <c r="AL31" s="37"/>
      <c r="AM31" s="37"/>
      <c r="AN31" s="37"/>
      <c r="AO31" s="37"/>
      <c r="AP31" s="29"/>
      <c r="AQ31" s="29"/>
    </row>
    <row r="32" spans="1:43" ht="13.5" customHeight="1" x14ac:dyDescent="0.2">
      <c r="A32" s="2">
        <v>13</v>
      </c>
      <c r="B32" s="120"/>
      <c r="C32" s="68"/>
      <c r="D32" s="179">
        <v>99</v>
      </c>
      <c r="E32" s="69"/>
      <c r="F32" s="300"/>
      <c r="G32" s="136"/>
      <c r="H32" s="137" t="str">
        <f t="shared" si="0"/>
        <v>99.0</v>
      </c>
      <c r="I32" s="138"/>
      <c r="J32" s="123"/>
      <c r="K32" s="68"/>
      <c r="L32" s="139"/>
      <c r="M32" s="142"/>
      <c r="V32" s="11"/>
      <c r="W32" s="15"/>
      <c r="AJ32" s="37"/>
      <c r="AK32" s="37"/>
      <c r="AL32" s="37"/>
      <c r="AM32" s="37"/>
      <c r="AN32" s="37"/>
      <c r="AO32" s="37"/>
      <c r="AP32" s="29"/>
      <c r="AQ32" s="29"/>
    </row>
    <row r="33" spans="1:43" ht="13.5" customHeight="1" thickBot="1" x14ac:dyDescent="0.25">
      <c r="A33" s="2">
        <v>14</v>
      </c>
      <c r="B33" s="120"/>
      <c r="C33" s="68"/>
      <c r="D33" s="179">
        <v>99</v>
      </c>
      <c r="E33" s="69"/>
      <c r="F33" s="300"/>
      <c r="G33" s="136"/>
      <c r="H33" s="137" t="str">
        <f t="shared" si="0"/>
        <v>99.0</v>
      </c>
      <c r="I33" s="138"/>
      <c r="J33" s="123"/>
      <c r="K33" s="68"/>
      <c r="L33" s="139"/>
      <c r="M33" s="142"/>
      <c r="V33" s="203"/>
      <c r="W33" s="15"/>
      <c r="AJ33" s="37"/>
      <c r="AK33" s="37"/>
      <c r="AL33" s="37"/>
      <c r="AM33" s="37"/>
      <c r="AN33" s="37"/>
      <c r="AO33" s="37"/>
      <c r="AP33" s="29"/>
      <c r="AQ33" s="29"/>
    </row>
    <row r="34" spans="1:43" ht="13.5" customHeight="1" x14ac:dyDescent="0.2">
      <c r="A34" s="2">
        <v>15</v>
      </c>
      <c r="B34" s="120"/>
      <c r="C34" s="68"/>
      <c r="D34" s="179">
        <v>99</v>
      </c>
      <c r="E34" s="69"/>
      <c r="F34" s="300"/>
      <c r="G34" s="136"/>
      <c r="H34" s="137" t="str">
        <f t="shared" si="0"/>
        <v>99.0</v>
      </c>
      <c r="I34" s="138"/>
      <c r="J34" s="123"/>
      <c r="K34" s="68"/>
      <c r="L34" s="139"/>
      <c r="M34" s="142"/>
      <c r="O34" s="272" t="s">
        <v>148</v>
      </c>
      <c r="P34" s="273"/>
      <c r="Q34" s="273"/>
      <c r="R34" s="273"/>
      <c r="S34" s="196" t="s">
        <v>45</v>
      </c>
      <c r="T34" s="197"/>
      <c r="U34" s="198" t="str">
        <f>IF($G$10=0,"Units?",$G$10)</f>
        <v>ug/L</v>
      </c>
      <c r="W34" s="15"/>
      <c r="AJ34" s="37"/>
      <c r="AK34" s="37"/>
      <c r="AL34" s="37"/>
      <c r="AM34" s="37"/>
      <c r="AN34" s="37"/>
      <c r="AO34" s="37"/>
      <c r="AP34" s="29"/>
      <c r="AQ34" s="29"/>
    </row>
    <row r="35" spans="1:43" ht="13.5" customHeight="1" thickBot="1" x14ac:dyDescent="0.25">
      <c r="A35" s="2">
        <v>16</v>
      </c>
      <c r="B35" s="120"/>
      <c r="C35" s="68"/>
      <c r="D35" s="179">
        <v>99</v>
      </c>
      <c r="E35" s="69"/>
      <c r="F35" s="300"/>
      <c r="G35" s="136"/>
      <c r="H35" s="137" t="str">
        <f t="shared" si="0"/>
        <v>99.0</v>
      </c>
      <c r="I35" s="138"/>
      <c r="J35" s="123"/>
      <c r="K35" s="68"/>
      <c r="L35" s="139"/>
      <c r="M35" s="142"/>
      <c r="O35" s="274"/>
      <c r="P35" s="275"/>
      <c r="Q35" s="275"/>
      <c r="R35" s="275"/>
      <c r="S35" s="199"/>
      <c r="T35" s="200"/>
      <c r="U35" s="201"/>
      <c r="V35" s="181"/>
      <c r="W35" s="48"/>
      <c r="AJ35" s="37"/>
      <c r="AK35" s="37"/>
      <c r="AL35" s="37"/>
      <c r="AM35" s="37"/>
      <c r="AN35" s="37"/>
      <c r="AO35" s="37"/>
      <c r="AP35" s="29"/>
      <c r="AQ35" s="29"/>
    </row>
    <row r="36" spans="1:43" ht="13.5" customHeight="1" thickBot="1" x14ac:dyDescent="0.25">
      <c r="A36" s="2">
        <v>17</v>
      </c>
      <c r="B36" s="120"/>
      <c r="C36" s="68"/>
      <c r="D36" s="179">
        <v>99</v>
      </c>
      <c r="E36" s="69"/>
      <c r="F36" s="300"/>
      <c r="G36" s="136"/>
      <c r="H36" s="137" t="str">
        <f t="shared" si="0"/>
        <v>99.0</v>
      </c>
      <c r="I36" s="138"/>
      <c r="J36" s="123"/>
      <c r="K36" s="68"/>
      <c r="L36" s="139"/>
      <c r="M36" s="142"/>
      <c r="O36" s="188"/>
      <c r="P36" s="189"/>
      <c r="Q36" s="33"/>
      <c r="R36" s="33"/>
      <c r="S36" s="33"/>
      <c r="T36" s="187"/>
      <c r="U36" s="187"/>
      <c r="V36" s="42"/>
      <c r="W36" s="15"/>
      <c r="AJ36" s="37"/>
      <c r="AK36" s="37"/>
      <c r="AL36" s="37"/>
      <c r="AM36" s="37"/>
      <c r="AN36" s="37"/>
      <c r="AO36" s="37"/>
      <c r="AP36" s="29"/>
      <c r="AQ36" s="29"/>
    </row>
    <row r="37" spans="1:43" ht="13.5" customHeight="1" x14ac:dyDescent="0.2">
      <c r="A37" s="2">
        <v>18</v>
      </c>
      <c r="B37" s="120"/>
      <c r="C37" s="68"/>
      <c r="D37" s="179">
        <v>99</v>
      </c>
      <c r="E37" s="69"/>
      <c r="F37" s="300"/>
      <c r="G37" s="136"/>
      <c r="H37" s="137" t="str">
        <f t="shared" si="0"/>
        <v>99.0</v>
      </c>
      <c r="I37" s="138"/>
      <c r="J37" s="123"/>
      <c r="K37" s="68"/>
      <c r="L37" s="139"/>
      <c r="M37" s="142"/>
      <c r="O37" s="266" t="s">
        <v>153</v>
      </c>
      <c r="P37" s="267"/>
      <c r="Q37" s="267"/>
      <c r="R37" s="267"/>
      <c r="S37" s="267"/>
      <c r="T37" s="270" t="s">
        <v>45</v>
      </c>
      <c r="U37" s="264" t="str">
        <f>IF(T34="","N/A", IF(U24&gt;=T34,"YES","NO"))</f>
        <v>N/A</v>
      </c>
      <c r="V37" s="49"/>
      <c r="W37" s="15"/>
      <c r="AJ37" s="37"/>
      <c r="AK37" s="37"/>
      <c r="AL37" s="37"/>
      <c r="AM37" s="37"/>
      <c r="AN37" s="37"/>
      <c r="AO37" s="37"/>
      <c r="AP37" s="29"/>
      <c r="AQ37" s="29"/>
    </row>
    <row r="38" spans="1:43" ht="13.5" customHeight="1" thickBot="1" x14ac:dyDescent="0.25">
      <c r="A38" s="2">
        <v>19</v>
      </c>
      <c r="B38" s="120"/>
      <c r="C38" s="68"/>
      <c r="D38" s="179">
        <v>99</v>
      </c>
      <c r="E38" s="69"/>
      <c r="F38" s="300"/>
      <c r="G38" s="136"/>
      <c r="H38" s="137" t="str">
        <f t="shared" si="0"/>
        <v>99.0</v>
      </c>
      <c r="I38" s="138"/>
      <c r="J38" s="123"/>
      <c r="K38" s="68"/>
      <c r="L38" s="139"/>
      <c r="M38" s="142"/>
      <c r="O38" s="268"/>
      <c r="P38" s="269"/>
      <c r="Q38" s="269"/>
      <c r="R38" s="269"/>
      <c r="S38" s="269"/>
      <c r="T38" s="271"/>
      <c r="U38" s="265"/>
      <c r="V38" s="34"/>
      <c r="W38" s="15"/>
      <c r="AJ38" s="37"/>
      <c r="AK38" s="37"/>
      <c r="AL38" s="37"/>
      <c r="AM38" s="37"/>
      <c r="AN38" s="37"/>
      <c r="AO38" s="37"/>
      <c r="AP38" s="29"/>
      <c r="AQ38" s="29"/>
    </row>
    <row r="39" spans="1:43" ht="13.5" customHeight="1" x14ac:dyDescent="0.2">
      <c r="A39" s="2">
        <v>20</v>
      </c>
      <c r="B39" s="120"/>
      <c r="C39" s="68"/>
      <c r="D39" s="179">
        <v>99</v>
      </c>
      <c r="E39" s="69"/>
      <c r="F39" s="300"/>
      <c r="G39" s="136"/>
      <c r="H39" s="137" t="str">
        <f t="shared" si="0"/>
        <v>99.0</v>
      </c>
      <c r="I39" s="138"/>
      <c r="J39" s="123"/>
      <c r="K39" s="68"/>
      <c r="L39" s="143"/>
      <c r="M39" s="142"/>
      <c r="O39" s="54"/>
      <c r="P39" s="54"/>
      <c r="Q39" s="54"/>
      <c r="R39" s="15"/>
      <c r="S39" s="33"/>
      <c r="T39" s="55"/>
      <c r="U39" s="15"/>
      <c r="V39" s="34"/>
      <c r="W39" s="15"/>
      <c r="AJ39" s="37"/>
      <c r="AK39" s="37"/>
      <c r="AL39" s="37"/>
      <c r="AM39" s="37"/>
      <c r="AN39" s="37"/>
      <c r="AO39" s="37"/>
      <c r="AP39" s="29"/>
      <c r="AQ39" s="29"/>
    </row>
    <row r="40" spans="1:43" ht="13.5" customHeight="1" thickBot="1" x14ac:dyDescent="0.25">
      <c r="A40" s="2">
        <v>21</v>
      </c>
      <c r="B40" s="120"/>
      <c r="C40" s="68"/>
      <c r="D40" s="179">
        <v>99</v>
      </c>
      <c r="E40" s="69"/>
      <c r="F40" s="300"/>
      <c r="G40" s="136"/>
      <c r="H40" s="137" t="str">
        <f t="shared" si="0"/>
        <v>99.0</v>
      </c>
      <c r="I40" s="138"/>
      <c r="J40" s="123"/>
      <c r="K40" s="68"/>
      <c r="L40" s="143"/>
      <c r="M40" s="142"/>
      <c r="O40" s="207"/>
      <c r="P40" s="15"/>
      <c r="Q40" s="15"/>
      <c r="R40" s="15"/>
      <c r="S40" s="15"/>
      <c r="T40" s="208"/>
      <c r="U40" s="209"/>
      <c r="W40" s="15"/>
      <c r="AJ40" s="37"/>
      <c r="AK40" s="37"/>
      <c r="AL40" s="37"/>
      <c r="AM40" s="37"/>
      <c r="AN40" s="37"/>
      <c r="AO40" s="37"/>
      <c r="AP40" s="29"/>
      <c r="AQ40" s="29"/>
    </row>
    <row r="41" spans="1:43" ht="13.5" customHeight="1" thickBot="1" x14ac:dyDescent="0.25">
      <c r="A41" s="2">
        <v>22</v>
      </c>
      <c r="B41" s="120"/>
      <c r="C41" s="68"/>
      <c r="D41" s="179">
        <v>99</v>
      </c>
      <c r="E41" s="69"/>
      <c r="F41" s="300"/>
      <c r="G41" s="136"/>
      <c r="H41" s="137" t="str">
        <f t="shared" si="0"/>
        <v>99.0</v>
      </c>
      <c r="I41" s="138"/>
      <c r="J41" s="123"/>
      <c r="K41" s="144"/>
      <c r="L41" s="145"/>
      <c r="M41" s="146"/>
      <c r="O41" s="272" t="s">
        <v>149</v>
      </c>
      <c r="P41" s="273"/>
      <c r="Q41" s="273"/>
      <c r="R41" s="273"/>
      <c r="S41" s="196" t="s">
        <v>45</v>
      </c>
      <c r="T41" s="197"/>
      <c r="U41" s="198" t="str">
        <f>IF($G$10=0,"Units?",$G$10)</f>
        <v>ug/L</v>
      </c>
      <c r="W41" s="15"/>
      <c r="AJ41" s="37"/>
      <c r="AK41" s="37"/>
      <c r="AL41" s="37"/>
      <c r="AM41" s="37"/>
      <c r="AN41" s="37"/>
      <c r="AO41" s="37"/>
      <c r="AP41" s="29"/>
      <c r="AQ41" s="29"/>
    </row>
    <row r="42" spans="1:43" ht="13.5" customHeight="1" thickTop="1" thickBot="1" x14ac:dyDescent="0.25">
      <c r="A42" s="2">
        <v>23</v>
      </c>
      <c r="B42" s="120"/>
      <c r="C42" s="68"/>
      <c r="D42" s="179">
        <v>99</v>
      </c>
      <c r="E42" s="69"/>
      <c r="F42" s="300"/>
      <c r="G42" s="136"/>
      <c r="H42" s="137" t="str">
        <f t="shared" si="0"/>
        <v>99.0</v>
      </c>
      <c r="I42" s="138"/>
      <c r="J42" s="147"/>
      <c r="K42" s="64"/>
      <c r="L42" s="132"/>
      <c r="M42" s="64"/>
      <c r="O42" s="274"/>
      <c r="P42" s="275"/>
      <c r="Q42" s="275"/>
      <c r="R42" s="275"/>
      <c r="S42" s="199"/>
      <c r="T42" s="200"/>
      <c r="U42" s="201"/>
      <c r="AJ42" s="37"/>
      <c r="AK42" s="37"/>
      <c r="AL42" s="37"/>
      <c r="AM42" s="37"/>
      <c r="AN42" s="37"/>
      <c r="AO42" s="37"/>
      <c r="AP42" s="29"/>
      <c r="AQ42" s="29"/>
    </row>
    <row r="43" spans="1:43" ht="13.5" customHeight="1" thickBot="1" x14ac:dyDescent="0.25">
      <c r="A43" s="2">
        <v>24</v>
      </c>
      <c r="B43" s="120"/>
      <c r="C43" s="68"/>
      <c r="D43" s="179">
        <v>99</v>
      </c>
      <c r="E43" s="69"/>
      <c r="F43" s="300"/>
      <c r="G43" s="136"/>
      <c r="H43" s="137" t="str">
        <f t="shared" si="0"/>
        <v>99.0</v>
      </c>
      <c r="I43" s="138"/>
      <c r="J43" s="147"/>
      <c r="K43" s="64"/>
      <c r="L43" s="64"/>
      <c r="M43" s="64"/>
      <c r="O43" s="188"/>
      <c r="P43" s="189"/>
      <c r="Q43" s="33"/>
      <c r="R43" s="33"/>
      <c r="S43" s="33"/>
      <c r="T43" s="187"/>
      <c r="U43" s="187"/>
      <c r="W43" s="47"/>
      <c r="AJ43" s="37"/>
      <c r="AK43" s="37"/>
      <c r="AL43" s="37"/>
      <c r="AM43" s="37"/>
      <c r="AN43" s="37"/>
      <c r="AO43" s="37"/>
      <c r="AP43" s="29"/>
      <c r="AQ43" s="29"/>
    </row>
    <row r="44" spans="1:43" ht="13.5" customHeight="1" x14ac:dyDescent="0.2">
      <c r="A44" s="2">
        <v>25</v>
      </c>
      <c r="B44" s="120"/>
      <c r="C44" s="68"/>
      <c r="D44" s="179">
        <v>99</v>
      </c>
      <c r="E44" s="69"/>
      <c r="F44" s="300"/>
      <c r="G44" s="136"/>
      <c r="H44" s="137" t="str">
        <f t="shared" si="0"/>
        <v>99.0</v>
      </c>
      <c r="I44" s="138"/>
      <c r="J44" s="147"/>
      <c r="K44" s="64"/>
      <c r="L44" s="64"/>
      <c r="M44" s="64"/>
      <c r="O44" s="266" t="s">
        <v>154</v>
      </c>
      <c r="P44" s="267"/>
      <c r="Q44" s="267"/>
      <c r="R44" s="267"/>
      <c r="S44" s="267"/>
      <c r="T44" s="270" t="s">
        <v>45</v>
      </c>
      <c r="U44" s="264" t="str">
        <f>IF(T41="","N/A",IF(U24&gt;=T41,"YES","NO"))</f>
        <v>N/A</v>
      </c>
      <c r="V44" s="11"/>
      <c r="W44" s="47"/>
      <c r="AJ44" s="37"/>
      <c r="AK44" s="37"/>
      <c r="AL44" s="37"/>
      <c r="AM44" s="37"/>
      <c r="AN44" s="30"/>
      <c r="AO44" s="30"/>
      <c r="AP44" s="27"/>
      <c r="AQ44" s="27"/>
    </row>
    <row r="45" spans="1:43" ht="13.5" customHeight="1" thickBot="1" x14ac:dyDescent="0.25">
      <c r="A45" s="2">
        <v>26</v>
      </c>
      <c r="B45" s="120"/>
      <c r="C45" s="68"/>
      <c r="D45" s="179">
        <v>99</v>
      </c>
      <c r="E45" s="69"/>
      <c r="F45" s="300"/>
      <c r="G45" s="136"/>
      <c r="H45" s="137" t="str">
        <f t="shared" si="0"/>
        <v>99.0</v>
      </c>
      <c r="I45" s="138"/>
      <c r="J45" s="147"/>
      <c r="K45" s="64"/>
      <c r="L45" s="64"/>
      <c r="M45" s="64"/>
      <c r="N45" s="223">
        <f>10/1.1</f>
        <v>9.0909090909090899</v>
      </c>
      <c r="O45" s="268"/>
      <c r="P45" s="269"/>
      <c r="Q45" s="269"/>
      <c r="R45" s="269"/>
      <c r="S45" s="269"/>
      <c r="T45" s="271"/>
      <c r="U45" s="265"/>
      <c r="V45" s="11"/>
      <c r="W45" s="47"/>
      <c r="AJ45" s="30"/>
      <c r="AK45" s="30"/>
      <c r="AL45" s="30"/>
      <c r="AM45" s="30"/>
      <c r="AN45" s="30"/>
      <c r="AO45" s="30"/>
      <c r="AP45" s="27"/>
      <c r="AQ45" s="27"/>
    </row>
    <row r="46" spans="1:43" ht="13.5" customHeight="1" x14ac:dyDescent="0.2">
      <c r="A46" s="2">
        <v>27</v>
      </c>
      <c r="B46" s="120"/>
      <c r="C46" s="68"/>
      <c r="D46" s="179">
        <v>99</v>
      </c>
      <c r="E46" s="69"/>
      <c r="F46" s="300"/>
      <c r="G46" s="136"/>
      <c r="H46" s="137" t="str">
        <f t="shared" si="0"/>
        <v>99.0</v>
      </c>
      <c r="I46" s="138"/>
      <c r="J46" s="147"/>
      <c r="K46" s="64"/>
      <c r="L46" s="64"/>
      <c r="M46" s="64"/>
      <c r="O46" s="213"/>
      <c r="P46" s="214"/>
      <c r="Q46" s="39"/>
      <c r="R46" s="39"/>
      <c r="S46" s="33"/>
      <c r="T46" s="187"/>
      <c r="U46" s="187"/>
      <c r="V46" s="11"/>
      <c r="W46" s="47"/>
      <c r="AJ46" s="30"/>
      <c r="AK46" s="30"/>
      <c r="AL46" s="30"/>
      <c r="AM46" s="30"/>
      <c r="AN46" s="30"/>
      <c r="AO46" s="30"/>
      <c r="AP46" s="27"/>
      <c r="AQ46" s="27"/>
    </row>
    <row r="47" spans="1:43" ht="13.5" customHeight="1" x14ac:dyDescent="0.2">
      <c r="A47" s="2">
        <v>28</v>
      </c>
      <c r="B47" s="120"/>
      <c r="C47" s="68"/>
      <c r="D47" s="179">
        <v>99</v>
      </c>
      <c r="E47" s="69"/>
      <c r="F47" s="300"/>
      <c r="G47" s="136"/>
      <c r="H47" s="137" t="str">
        <f t="shared" si="0"/>
        <v>99.0</v>
      </c>
      <c r="I47" s="138"/>
      <c r="J47" s="147"/>
      <c r="K47" s="64"/>
      <c r="L47" s="64"/>
      <c r="M47" s="64"/>
      <c r="N47" t="s">
        <v>146</v>
      </c>
      <c r="O47" s="212"/>
      <c r="P47" s="33"/>
      <c r="Q47" s="33"/>
      <c r="R47" s="33"/>
      <c r="S47" s="33"/>
      <c r="T47" s="154"/>
      <c r="U47" s="177"/>
      <c r="V47" s="11"/>
      <c r="W47" s="47"/>
      <c r="AJ47" s="30"/>
      <c r="AK47" s="30"/>
      <c r="AL47" s="30"/>
      <c r="AM47" s="30"/>
      <c r="AN47" s="30"/>
      <c r="AO47" s="30"/>
      <c r="AP47" s="27"/>
      <c r="AQ47" s="27"/>
    </row>
    <row r="48" spans="1:43" ht="13.5" customHeight="1" x14ac:dyDescent="0.2">
      <c r="A48" s="2">
        <v>29</v>
      </c>
      <c r="B48" s="120"/>
      <c r="C48" s="68"/>
      <c r="D48" s="179">
        <v>99</v>
      </c>
      <c r="E48" s="69"/>
      <c r="F48" s="300"/>
      <c r="G48" s="136"/>
      <c r="H48" s="137" t="str">
        <f t="shared" si="0"/>
        <v>99.0</v>
      </c>
      <c r="I48" s="138"/>
      <c r="J48" s="147"/>
      <c r="K48" s="64"/>
      <c r="L48" s="64"/>
      <c r="M48" s="64"/>
      <c r="O48" s="212"/>
      <c r="P48" s="190"/>
      <c r="Q48" s="212"/>
      <c r="R48" s="212"/>
      <c r="S48" s="33"/>
      <c r="T48" s="187"/>
      <c r="U48" s="187"/>
      <c r="V48" s="11"/>
      <c r="W48" s="47"/>
      <c r="AJ48" s="30"/>
      <c r="AK48" s="30"/>
      <c r="AL48" s="30"/>
      <c r="AM48" s="30"/>
      <c r="AN48" s="30"/>
      <c r="AO48" s="30"/>
      <c r="AP48" s="27"/>
      <c r="AQ48" s="27"/>
    </row>
    <row r="49" spans="1:43" ht="13.5" customHeight="1" x14ac:dyDescent="0.2">
      <c r="A49" s="2">
        <v>30</v>
      </c>
      <c r="B49" s="120"/>
      <c r="C49" s="68"/>
      <c r="D49" s="179">
        <v>99</v>
      </c>
      <c r="E49" s="69"/>
      <c r="F49" s="300"/>
      <c r="G49" s="136"/>
      <c r="H49" s="137" t="str">
        <f t="shared" si="0"/>
        <v>99.0</v>
      </c>
      <c r="I49" s="138"/>
      <c r="J49" s="147"/>
      <c r="K49" s="64"/>
      <c r="L49" s="64"/>
      <c r="M49" s="64"/>
      <c r="O49" s="212"/>
      <c r="P49" s="11"/>
      <c r="Q49" s="11"/>
      <c r="R49" s="11"/>
      <c r="S49" s="11"/>
      <c r="T49" s="23"/>
      <c r="U49" s="23"/>
      <c r="V49" s="11"/>
      <c r="W49" s="47"/>
      <c r="AJ49" s="30"/>
      <c r="AK49" s="30"/>
      <c r="AL49" s="30"/>
      <c r="AM49" s="30"/>
      <c r="AN49" s="30"/>
      <c r="AO49" s="30"/>
      <c r="AP49" s="27"/>
      <c r="AQ49" s="27"/>
    </row>
    <row r="50" spans="1:43" ht="13.5" customHeight="1" x14ac:dyDescent="0.2">
      <c r="A50" s="2">
        <v>31</v>
      </c>
      <c r="B50" s="120"/>
      <c r="C50" s="68"/>
      <c r="D50" s="179">
        <v>99</v>
      </c>
      <c r="E50" s="69"/>
      <c r="F50" s="300"/>
      <c r="G50" s="136"/>
      <c r="H50" s="137" t="str">
        <f t="shared" si="0"/>
        <v>99.0</v>
      </c>
      <c r="I50" s="138"/>
      <c r="J50" s="147"/>
      <c r="K50" s="64"/>
      <c r="L50" s="64"/>
      <c r="M50" s="64"/>
      <c r="O50" s="212"/>
      <c r="P50" s="215"/>
      <c r="Q50" s="212"/>
      <c r="R50" s="212"/>
      <c r="S50" s="33"/>
      <c r="T50" s="187"/>
      <c r="U50" s="187"/>
      <c r="V50" s="11"/>
      <c r="W50" s="47"/>
      <c r="AJ50" s="30"/>
      <c r="AK50" s="30"/>
      <c r="AL50" s="30"/>
      <c r="AM50" s="30"/>
      <c r="AN50" s="30"/>
      <c r="AO50" s="30"/>
      <c r="AP50" s="27"/>
      <c r="AQ50" s="27"/>
    </row>
    <row r="51" spans="1:43" ht="13.5" customHeight="1" x14ac:dyDescent="0.2">
      <c r="A51" s="2">
        <v>32</v>
      </c>
      <c r="B51" s="120"/>
      <c r="C51" s="68"/>
      <c r="D51" s="179">
        <v>99</v>
      </c>
      <c r="E51" s="69"/>
      <c r="F51" s="300"/>
      <c r="G51" s="136"/>
      <c r="H51" s="137" t="str">
        <f t="shared" si="0"/>
        <v>99.0</v>
      </c>
      <c r="I51" s="138"/>
      <c r="J51" s="147"/>
      <c r="K51" s="64"/>
      <c r="L51" s="64"/>
      <c r="M51" s="64"/>
      <c r="N51" s="184"/>
      <c r="O51" s="11"/>
      <c r="P51" s="11"/>
      <c r="Q51" s="11"/>
      <c r="R51" s="11"/>
      <c r="S51" s="11"/>
      <c r="T51" s="11"/>
      <c r="U51" s="11"/>
      <c r="V51" s="11"/>
      <c r="W51" s="47"/>
      <c r="AJ51" s="30"/>
      <c r="AK51" s="30"/>
      <c r="AL51" s="30"/>
      <c r="AM51" s="30"/>
      <c r="AN51" s="30"/>
      <c r="AO51" s="30"/>
      <c r="AP51" s="27"/>
      <c r="AQ51" s="27"/>
    </row>
    <row r="52" spans="1:43" ht="13.5" customHeight="1" x14ac:dyDescent="0.2">
      <c r="A52" s="2">
        <v>33</v>
      </c>
      <c r="B52" s="120"/>
      <c r="C52" s="68"/>
      <c r="D52" s="179">
        <v>99</v>
      </c>
      <c r="E52" s="69"/>
      <c r="F52" s="300"/>
      <c r="G52" s="136"/>
      <c r="H52" s="137" t="str">
        <f t="shared" si="0"/>
        <v>99.0</v>
      </c>
      <c r="I52" s="138"/>
      <c r="J52" s="147"/>
      <c r="K52" s="64"/>
      <c r="L52" s="64"/>
      <c r="M52" s="64"/>
      <c r="N52" s="184"/>
      <c r="O52" s="190"/>
      <c r="P52" s="212"/>
      <c r="Q52" s="212"/>
      <c r="R52" s="39"/>
      <c r="S52" s="191"/>
      <c r="T52" s="192"/>
      <c r="U52" s="15"/>
      <c r="V52" s="11"/>
      <c r="W52" s="47"/>
      <c r="AJ52" s="30"/>
      <c r="AK52" s="30"/>
      <c r="AL52" s="30"/>
      <c r="AM52" s="30"/>
      <c r="AN52" s="30"/>
      <c r="AO52" s="30"/>
      <c r="AP52" s="27"/>
      <c r="AQ52" s="27"/>
    </row>
    <row r="53" spans="1:43" ht="13.5" customHeight="1" x14ac:dyDescent="0.2">
      <c r="A53" s="2">
        <v>34</v>
      </c>
      <c r="B53" s="120"/>
      <c r="C53" s="68"/>
      <c r="D53" s="179">
        <v>99</v>
      </c>
      <c r="E53" s="69"/>
      <c r="F53" s="300"/>
      <c r="G53" s="136"/>
      <c r="H53" s="137" t="str">
        <f t="shared" si="0"/>
        <v>99.0</v>
      </c>
      <c r="I53" s="138"/>
      <c r="J53" s="147"/>
      <c r="K53" s="64"/>
      <c r="L53" s="64"/>
      <c r="M53" s="64"/>
      <c r="N53" s="184"/>
      <c r="O53" s="212"/>
      <c r="P53" s="212"/>
      <c r="Q53" s="212"/>
      <c r="R53" s="39"/>
      <c r="S53" s="193"/>
      <c r="T53" s="194"/>
      <c r="U53" s="15"/>
      <c r="V53" s="11"/>
      <c r="W53" s="15"/>
      <c r="AJ53" s="30"/>
      <c r="AK53" s="30"/>
      <c r="AL53" s="30"/>
      <c r="AM53" s="30"/>
      <c r="AN53" s="30"/>
      <c r="AO53" s="30"/>
      <c r="AP53" s="27"/>
      <c r="AQ53" s="27"/>
    </row>
    <row r="54" spans="1:43" ht="13.5" customHeight="1" x14ac:dyDescent="0.2">
      <c r="A54" s="2">
        <v>35</v>
      </c>
      <c r="B54" s="120"/>
      <c r="C54" s="68"/>
      <c r="D54" s="179">
        <v>99</v>
      </c>
      <c r="E54" s="69"/>
      <c r="F54" s="300"/>
      <c r="G54" s="136"/>
      <c r="H54" s="137" t="str">
        <f t="shared" si="0"/>
        <v>99.0</v>
      </c>
      <c r="I54" s="138"/>
      <c r="J54" s="147"/>
      <c r="K54" s="64"/>
      <c r="L54" s="64"/>
      <c r="M54" s="64"/>
      <c r="N54" s="184"/>
      <c r="O54" s="205"/>
      <c r="P54" s="35"/>
      <c r="Q54" s="35"/>
      <c r="R54" s="35"/>
      <c r="S54" s="35"/>
      <c r="T54" s="35"/>
      <c r="U54" s="35"/>
      <c r="V54" s="11"/>
      <c r="W54" s="15"/>
      <c r="AJ54" s="30"/>
      <c r="AK54" s="30"/>
      <c r="AL54" s="30"/>
      <c r="AM54" s="30"/>
      <c r="AN54" s="30"/>
      <c r="AO54" s="30"/>
      <c r="AP54" s="27"/>
      <c r="AQ54" s="27"/>
    </row>
    <row r="55" spans="1:43" ht="13.5" customHeight="1" x14ac:dyDescent="0.2">
      <c r="A55" s="2">
        <v>36</v>
      </c>
      <c r="B55" s="120"/>
      <c r="C55" s="68"/>
      <c r="D55" s="179">
        <v>99</v>
      </c>
      <c r="E55" s="69"/>
      <c r="F55" s="300"/>
      <c r="G55" s="136"/>
      <c r="H55" s="137" t="str">
        <f t="shared" si="0"/>
        <v>99.0</v>
      </c>
      <c r="I55" s="138"/>
      <c r="J55" s="147"/>
      <c r="K55" s="64"/>
      <c r="L55" s="64"/>
      <c r="M55" s="64"/>
      <c r="N55" s="184"/>
      <c r="O55" s="207"/>
      <c r="P55" s="15"/>
      <c r="Q55" s="15"/>
      <c r="R55" s="15"/>
      <c r="S55" s="51"/>
      <c r="T55" s="206"/>
      <c r="U55" s="187"/>
      <c r="V55" s="11"/>
      <c r="W55" s="15"/>
      <c r="AJ55" s="15"/>
      <c r="AK55" s="15"/>
      <c r="AL55" s="15"/>
      <c r="AM55" s="15"/>
      <c r="AN55" s="15"/>
      <c r="AO55" s="15"/>
    </row>
    <row r="56" spans="1:43" ht="13.5" customHeight="1" x14ac:dyDescent="0.2">
      <c r="A56" s="2">
        <v>37</v>
      </c>
      <c r="B56" s="120"/>
      <c r="C56" s="68"/>
      <c r="D56" s="179">
        <v>99</v>
      </c>
      <c r="E56" s="69"/>
      <c r="F56" s="300"/>
      <c r="G56" s="136"/>
      <c r="H56" s="137" t="str">
        <f t="shared" si="0"/>
        <v>99.0</v>
      </c>
      <c r="I56" s="138"/>
      <c r="J56" s="147"/>
      <c r="K56" s="64"/>
      <c r="L56" s="64"/>
      <c r="M56" s="64"/>
      <c r="N56" s="184"/>
      <c r="O56" s="54"/>
      <c r="P56" s="54"/>
      <c r="Q56" s="54"/>
      <c r="R56" s="15"/>
      <c r="S56" s="33"/>
      <c r="T56" s="55"/>
      <c r="U56" s="15"/>
      <c r="V56" s="11"/>
      <c r="W56" s="15"/>
      <c r="AJ56" s="15"/>
      <c r="AK56" s="15"/>
      <c r="AL56" s="15"/>
      <c r="AM56" s="15"/>
      <c r="AN56" s="15"/>
      <c r="AO56" s="15"/>
    </row>
    <row r="57" spans="1:43" ht="13.5" customHeight="1" x14ac:dyDescent="0.2">
      <c r="A57" s="2">
        <v>38</v>
      </c>
      <c r="B57" s="120"/>
      <c r="C57" s="68"/>
      <c r="D57" s="179">
        <v>99</v>
      </c>
      <c r="E57" s="69"/>
      <c r="F57" s="300"/>
      <c r="G57" s="136"/>
      <c r="H57" s="137" t="str">
        <f t="shared" si="0"/>
        <v>99.0</v>
      </c>
      <c r="I57" s="138"/>
      <c r="J57" s="147"/>
      <c r="K57" s="64"/>
      <c r="L57" s="64"/>
      <c r="M57" s="64"/>
      <c r="N57" s="184"/>
      <c r="O57" s="207"/>
      <c r="P57" s="15"/>
      <c r="Q57" s="15"/>
      <c r="R57" s="15"/>
      <c r="S57" s="15"/>
      <c r="T57" s="208"/>
      <c r="U57" s="209"/>
      <c r="V57" s="11"/>
      <c r="W57" s="15"/>
      <c r="AJ57" s="15"/>
      <c r="AK57" s="15"/>
      <c r="AL57" s="15"/>
      <c r="AM57" s="15"/>
      <c r="AN57" s="15"/>
      <c r="AO57" s="15"/>
    </row>
    <row r="58" spans="1:43" ht="13.5" customHeight="1" x14ac:dyDescent="0.2">
      <c r="A58" s="2">
        <v>39</v>
      </c>
      <c r="B58" s="120"/>
      <c r="C58" s="68"/>
      <c r="D58" s="179">
        <v>99</v>
      </c>
      <c r="E58" s="69"/>
      <c r="F58" s="300"/>
      <c r="G58" s="136"/>
      <c r="H58" s="137" t="str">
        <f t="shared" si="0"/>
        <v>99.0</v>
      </c>
      <c r="I58" s="138"/>
      <c r="J58" s="147"/>
      <c r="K58" s="64"/>
      <c r="L58" s="64"/>
      <c r="M58" s="64"/>
      <c r="N58" s="184"/>
      <c r="O58" s="15"/>
      <c r="P58" s="15"/>
      <c r="Q58" s="15"/>
      <c r="R58" s="15"/>
      <c r="S58" s="15"/>
      <c r="T58" s="210"/>
      <c r="U58" s="211"/>
      <c r="V58" s="11"/>
      <c r="W58" s="15"/>
      <c r="AJ58" s="15"/>
      <c r="AK58" s="15"/>
      <c r="AL58" s="15"/>
      <c r="AM58" s="15"/>
      <c r="AN58" s="15"/>
      <c r="AO58" s="15"/>
    </row>
    <row r="59" spans="1:43" ht="13.5" customHeight="1" x14ac:dyDescent="0.2">
      <c r="A59" s="2">
        <v>40</v>
      </c>
      <c r="B59" s="120"/>
      <c r="C59" s="68"/>
      <c r="D59" s="179">
        <v>99</v>
      </c>
      <c r="E59" s="69"/>
      <c r="F59" s="300"/>
      <c r="G59" s="136"/>
      <c r="H59" s="137" t="str">
        <f t="shared" si="0"/>
        <v>99.0</v>
      </c>
      <c r="I59" s="138"/>
      <c r="J59" s="147"/>
      <c r="K59" s="64"/>
      <c r="L59" s="64"/>
      <c r="M59" s="64"/>
      <c r="N59" s="184"/>
      <c r="O59" s="11"/>
      <c r="P59" s="11"/>
      <c r="Q59" s="11"/>
      <c r="R59" s="11"/>
      <c r="S59" s="11"/>
      <c r="T59" s="11"/>
      <c r="U59" s="11"/>
      <c r="V59" s="11"/>
      <c r="W59" s="45"/>
      <c r="AJ59" s="15"/>
      <c r="AK59" s="15"/>
      <c r="AL59" s="15"/>
      <c r="AM59" s="15"/>
      <c r="AN59" s="15"/>
      <c r="AO59" s="15"/>
    </row>
    <row r="60" spans="1:43" ht="13.5" customHeight="1" x14ac:dyDescent="0.2">
      <c r="A60" s="2">
        <v>41</v>
      </c>
      <c r="B60" s="120"/>
      <c r="C60" s="68"/>
      <c r="D60" s="179">
        <v>99</v>
      </c>
      <c r="E60" s="69"/>
      <c r="F60" s="300"/>
      <c r="G60" s="136"/>
      <c r="H60" s="137" t="str">
        <f t="shared" si="0"/>
        <v>99.0</v>
      </c>
      <c r="I60" s="138"/>
      <c r="J60" s="147"/>
      <c r="K60" s="64"/>
      <c r="L60" s="64"/>
      <c r="M60" s="64"/>
      <c r="N60" s="184"/>
      <c r="O60" s="11"/>
      <c r="P60" s="11"/>
      <c r="Q60" s="11"/>
      <c r="R60" s="11"/>
      <c r="S60" s="11"/>
      <c r="T60" s="11"/>
      <c r="U60" s="11"/>
      <c r="V60" s="11"/>
      <c r="W60" s="15"/>
      <c r="AJ60" s="15"/>
      <c r="AK60" s="15"/>
      <c r="AL60" s="15"/>
      <c r="AM60" s="15"/>
      <c r="AN60" s="15"/>
      <c r="AO60" s="15"/>
    </row>
    <row r="61" spans="1:43" ht="13.5" customHeight="1" x14ac:dyDescent="0.2">
      <c r="A61" s="2">
        <v>42</v>
      </c>
      <c r="B61" s="120"/>
      <c r="C61" s="68"/>
      <c r="D61" s="179">
        <v>99</v>
      </c>
      <c r="E61" s="69"/>
      <c r="F61" s="300"/>
      <c r="G61" s="136"/>
      <c r="H61" s="137" t="str">
        <f t="shared" si="0"/>
        <v>99.0</v>
      </c>
      <c r="I61" s="138"/>
      <c r="J61" s="147"/>
      <c r="K61" s="64"/>
      <c r="L61" s="64"/>
      <c r="M61" s="64"/>
      <c r="N61" s="184"/>
      <c r="O61" s="190"/>
      <c r="P61" s="212"/>
      <c r="Q61" s="212"/>
      <c r="R61" s="185"/>
      <c r="S61" s="186"/>
      <c r="T61" s="11"/>
      <c r="U61" s="11"/>
      <c r="V61" s="11"/>
      <c r="W61" s="15"/>
      <c r="AJ61" s="15"/>
      <c r="AK61" s="15"/>
      <c r="AL61" s="15"/>
      <c r="AM61" s="15"/>
      <c r="AN61" s="15"/>
      <c r="AO61" s="15"/>
    </row>
    <row r="62" spans="1:43" ht="13.5" customHeight="1" x14ac:dyDescent="0.2">
      <c r="A62" s="2">
        <v>43</v>
      </c>
      <c r="B62" s="120"/>
      <c r="C62" s="68"/>
      <c r="D62" s="179">
        <v>99</v>
      </c>
      <c r="E62" s="69"/>
      <c r="F62" s="300"/>
      <c r="G62" s="136"/>
      <c r="H62" s="137" t="str">
        <f t="shared" si="0"/>
        <v>99.0</v>
      </c>
      <c r="I62" s="138"/>
      <c r="J62" s="147"/>
      <c r="K62" s="64"/>
      <c r="L62" s="64"/>
      <c r="M62" s="64"/>
      <c r="N62" s="184"/>
      <c r="O62" s="11"/>
      <c r="P62" s="11"/>
      <c r="Q62" s="11"/>
      <c r="R62" s="11"/>
      <c r="S62" s="11"/>
      <c r="T62" s="11"/>
      <c r="U62" s="11"/>
      <c r="V62" s="11"/>
      <c r="W62" s="15"/>
      <c r="AJ62" s="15"/>
      <c r="AK62" s="15"/>
      <c r="AL62" s="15"/>
      <c r="AM62" s="15"/>
      <c r="AN62" s="15"/>
      <c r="AO62" s="15"/>
    </row>
    <row r="63" spans="1:43" ht="13.5" customHeight="1" x14ac:dyDescent="0.2">
      <c r="A63" s="2">
        <v>44</v>
      </c>
      <c r="B63" s="120"/>
      <c r="C63" s="68"/>
      <c r="D63" s="179">
        <v>99</v>
      </c>
      <c r="E63" s="69"/>
      <c r="F63" s="300"/>
      <c r="G63" s="136"/>
      <c r="H63" s="137" t="str">
        <f t="shared" si="0"/>
        <v>99.0</v>
      </c>
      <c r="I63" s="138"/>
      <c r="J63" s="147"/>
      <c r="K63" s="64"/>
      <c r="L63" s="64"/>
      <c r="M63" s="64"/>
      <c r="N63" s="184"/>
      <c r="O63" s="213"/>
      <c r="P63" s="214"/>
      <c r="Q63" s="39"/>
      <c r="R63" s="39"/>
      <c r="S63" s="33"/>
      <c r="T63" s="187"/>
      <c r="U63" s="187"/>
      <c r="V63" s="11"/>
      <c r="W63" s="15"/>
      <c r="AJ63" s="15"/>
      <c r="AK63" s="15"/>
      <c r="AL63" s="15"/>
      <c r="AM63" s="15"/>
      <c r="AN63" s="15"/>
      <c r="AO63" s="15"/>
    </row>
    <row r="64" spans="1:43" ht="13.5" customHeight="1" x14ac:dyDescent="0.2">
      <c r="A64" s="2">
        <v>45</v>
      </c>
      <c r="B64" s="120"/>
      <c r="C64" s="68"/>
      <c r="D64" s="179">
        <v>99</v>
      </c>
      <c r="E64" s="69"/>
      <c r="F64" s="300"/>
      <c r="G64" s="136"/>
      <c r="H64" s="137" t="str">
        <f t="shared" si="0"/>
        <v>99.0</v>
      </c>
      <c r="I64" s="138"/>
      <c r="J64" s="147"/>
      <c r="K64" s="64"/>
      <c r="L64" s="64"/>
      <c r="M64" s="64"/>
      <c r="N64" s="184"/>
      <c r="O64" s="212"/>
      <c r="P64" s="33"/>
      <c r="Q64" s="33"/>
      <c r="R64" s="33"/>
      <c r="S64" s="33"/>
      <c r="T64" s="154"/>
      <c r="U64" s="177"/>
      <c r="V64" s="11"/>
      <c r="W64" s="15"/>
      <c r="AJ64" s="15"/>
      <c r="AK64" s="15"/>
      <c r="AL64" s="15"/>
      <c r="AM64" s="15"/>
      <c r="AN64" s="15"/>
      <c r="AO64" s="15"/>
    </row>
    <row r="65" spans="1:41" ht="13.5" customHeight="1" x14ac:dyDescent="0.2">
      <c r="A65" s="2">
        <v>46</v>
      </c>
      <c r="B65" s="120"/>
      <c r="C65" s="68"/>
      <c r="D65" s="179">
        <v>99</v>
      </c>
      <c r="E65" s="69"/>
      <c r="F65" s="300"/>
      <c r="G65" s="136"/>
      <c r="H65" s="137" t="str">
        <f t="shared" si="0"/>
        <v>99.0</v>
      </c>
      <c r="I65" s="138"/>
      <c r="J65" s="147"/>
      <c r="K65" s="64"/>
      <c r="L65" s="64"/>
      <c r="M65" s="64"/>
      <c r="N65" s="184"/>
      <c r="O65" s="212"/>
      <c r="P65" s="190"/>
      <c r="Q65" s="212"/>
      <c r="R65" s="212"/>
      <c r="S65" s="33"/>
      <c r="T65" s="187"/>
      <c r="U65" s="187"/>
      <c r="V65" s="11"/>
      <c r="W65" s="45"/>
      <c r="AJ65" s="15"/>
      <c r="AK65" s="15"/>
      <c r="AL65" s="15"/>
      <c r="AM65" s="15"/>
      <c r="AN65" s="15"/>
      <c r="AO65" s="15"/>
    </row>
    <row r="66" spans="1:41" ht="13.5" customHeight="1" x14ac:dyDescent="0.2">
      <c r="A66" s="2">
        <v>47</v>
      </c>
      <c r="B66" s="120"/>
      <c r="C66" s="68"/>
      <c r="D66" s="179">
        <v>99</v>
      </c>
      <c r="E66" s="69"/>
      <c r="F66" s="300"/>
      <c r="G66" s="136"/>
      <c r="H66" s="137" t="str">
        <f t="shared" si="0"/>
        <v>99.0</v>
      </c>
      <c r="I66" s="138"/>
      <c r="J66" s="147"/>
      <c r="K66" s="64"/>
      <c r="L66" s="64"/>
      <c r="M66" s="64"/>
      <c r="N66" s="184"/>
      <c r="O66" s="212"/>
      <c r="P66" s="11"/>
      <c r="Q66" s="11"/>
      <c r="R66" s="11"/>
      <c r="S66" s="11"/>
      <c r="T66" s="23"/>
      <c r="U66" s="23"/>
      <c r="V66" s="11"/>
      <c r="W66" s="15"/>
      <c r="AJ66" s="15"/>
      <c r="AK66" s="15"/>
      <c r="AL66" s="15"/>
      <c r="AM66" s="15"/>
      <c r="AN66" s="15"/>
      <c r="AO66" s="15"/>
    </row>
    <row r="67" spans="1:41" ht="13.5" customHeight="1" x14ac:dyDescent="0.2">
      <c r="A67" s="2">
        <v>48</v>
      </c>
      <c r="B67" s="120"/>
      <c r="C67" s="68"/>
      <c r="D67" s="179">
        <v>99</v>
      </c>
      <c r="E67" s="69"/>
      <c r="F67" s="300"/>
      <c r="G67" s="136"/>
      <c r="H67" s="137" t="str">
        <f t="shared" si="0"/>
        <v>99.0</v>
      </c>
      <c r="I67" s="138"/>
      <c r="J67" s="147"/>
      <c r="K67" s="64"/>
      <c r="L67" s="64"/>
      <c r="M67" s="64"/>
      <c r="N67" s="184"/>
      <c r="O67" s="212"/>
      <c r="P67" s="215"/>
      <c r="Q67" s="212"/>
      <c r="R67" s="212"/>
      <c r="S67" s="33"/>
      <c r="T67" s="187"/>
      <c r="U67" s="187"/>
      <c r="V67" s="11"/>
      <c r="W67" s="15"/>
      <c r="AJ67" s="15"/>
      <c r="AK67" s="15"/>
      <c r="AL67" s="15"/>
      <c r="AM67" s="15"/>
      <c r="AN67" s="15"/>
      <c r="AO67" s="15"/>
    </row>
    <row r="68" spans="1:41" ht="13.5" customHeight="1" x14ac:dyDescent="0.2">
      <c r="A68" s="2">
        <v>49</v>
      </c>
      <c r="B68" s="120"/>
      <c r="C68" s="68"/>
      <c r="D68" s="179">
        <v>99</v>
      </c>
      <c r="E68" s="69"/>
      <c r="F68" s="300"/>
      <c r="G68" s="136"/>
      <c r="H68" s="137" t="str">
        <f t="shared" si="0"/>
        <v>99.0</v>
      </c>
      <c r="I68" s="138"/>
      <c r="J68" s="147"/>
      <c r="K68" s="64"/>
      <c r="L68" s="64"/>
      <c r="M68" s="64"/>
      <c r="N68" s="184"/>
      <c r="O68" s="11"/>
      <c r="P68" s="11"/>
      <c r="Q68" s="11"/>
      <c r="R68" s="11"/>
      <c r="S68" s="11"/>
      <c r="T68" s="11"/>
      <c r="U68" s="11"/>
      <c r="V68" s="11"/>
      <c r="W68" s="15"/>
      <c r="AJ68" s="15"/>
      <c r="AK68" s="15"/>
      <c r="AL68" s="15"/>
      <c r="AM68" s="15"/>
      <c r="AN68" s="15"/>
      <c r="AO68" s="15"/>
    </row>
    <row r="69" spans="1:41" ht="13.5" customHeight="1" x14ac:dyDescent="0.2">
      <c r="A69" s="2">
        <v>50</v>
      </c>
      <c r="B69" s="120"/>
      <c r="C69" s="68"/>
      <c r="D69" s="179">
        <v>99</v>
      </c>
      <c r="E69" s="69"/>
      <c r="F69" s="300"/>
      <c r="G69" s="136"/>
      <c r="H69" s="137" t="str">
        <f t="shared" si="0"/>
        <v>99.0</v>
      </c>
      <c r="I69" s="138"/>
      <c r="J69" s="147"/>
      <c r="K69" s="64"/>
      <c r="L69" s="64"/>
      <c r="M69" s="64"/>
      <c r="N69" s="184"/>
      <c r="O69" s="190"/>
      <c r="P69" s="212"/>
      <c r="Q69" s="212"/>
      <c r="R69" s="39"/>
      <c r="S69" s="191"/>
      <c r="T69" s="192"/>
      <c r="U69" s="11"/>
      <c r="V69" s="11"/>
      <c r="W69" s="15"/>
      <c r="AJ69" s="15"/>
      <c r="AK69" s="15"/>
      <c r="AL69" s="15"/>
      <c r="AM69" s="15"/>
      <c r="AN69" s="15"/>
      <c r="AO69" s="15"/>
    </row>
    <row r="70" spans="1:41" ht="13.5" customHeight="1" x14ac:dyDescent="0.2">
      <c r="A70" s="2">
        <v>51</v>
      </c>
      <c r="B70" s="120"/>
      <c r="C70" s="68"/>
      <c r="D70" s="179">
        <v>99</v>
      </c>
      <c r="E70" s="69"/>
      <c r="F70" s="300"/>
      <c r="G70" s="136"/>
      <c r="H70" s="137" t="str">
        <f t="shared" si="0"/>
        <v>99.0</v>
      </c>
      <c r="I70" s="138"/>
      <c r="J70" s="147"/>
      <c r="K70" s="64"/>
      <c r="L70" s="64"/>
      <c r="M70" s="64"/>
      <c r="N70" s="184"/>
      <c r="O70" s="212"/>
      <c r="P70" s="212"/>
      <c r="Q70" s="212"/>
      <c r="R70" s="39"/>
      <c r="S70" s="193"/>
      <c r="T70" s="194"/>
      <c r="U70" s="11"/>
      <c r="V70" s="11"/>
      <c r="W70" s="15"/>
      <c r="AJ70" s="15"/>
      <c r="AK70" s="15"/>
      <c r="AL70" s="15"/>
      <c r="AM70" s="15"/>
      <c r="AN70" s="15"/>
      <c r="AO70" s="15"/>
    </row>
    <row r="71" spans="1:41" ht="13.5" customHeight="1" x14ac:dyDescent="0.2">
      <c r="A71" s="2">
        <v>52</v>
      </c>
      <c r="B71" s="120"/>
      <c r="C71" s="68"/>
      <c r="D71" s="179">
        <v>99</v>
      </c>
      <c r="E71" s="69"/>
      <c r="F71" s="300"/>
      <c r="G71" s="136"/>
      <c r="H71" s="137" t="str">
        <f t="shared" si="0"/>
        <v>99.0</v>
      </c>
      <c r="I71" s="138"/>
      <c r="J71" s="147"/>
      <c r="K71" s="64"/>
      <c r="L71" s="64"/>
      <c r="M71" s="64"/>
      <c r="N71" s="184"/>
      <c r="O71" s="11"/>
      <c r="P71" s="11"/>
      <c r="Q71" s="11"/>
      <c r="R71" s="11"/>
      <c r="S71" s="11"/>
      <c r="T71" s="11"/>
      <c r="U71" s="11"/>
      <c r="V71" s="11"/>
      <c r="W71" s="15"/>
      <c r="AJ71" s="15"/>
      <c r="AK71" s="15"/>
      <c r="AL71" s="15"/>
      <c r="AM71" s="15"/>
      <c r="AN71" s="15"/>
      <c r="AO71" s="15"/>
    </row>
    <row r="72" spans="1:41" ht="13.5" customHeight="1" x14ac:dyDescent="0.2">
      <c r="A72" s="2">
        <v>53</v>
      </c>
      <c r="B72" s="120"/>
      <c r="C72" s="68"/>
      <c r="D72" s="179">
        <v>99</v>
      </c>
      <c r="E72" s="69"/>
      <c r="F72" s="300"/>
      <c r="G72" s="136"/>
      <c r="H72" s="137" t="str">
        <f t="shared" si="0"/>
        <v>99.0</v>
      </c>
      <c r="I72" s="138"/>
      <c r="J72" s="147"/>
      <c r="K72" s="64"/>
      <c r="L72" s="64"/>
      <c r="M72" s="64"/>
      <c r="N72" s="184"/>
      <c r="O72" s="207"/>
      <c r="P72" s="15"/>
      <c r="Q72" s="15"/>
      <c r="R72" s="15"/>
      <c r="S72" s="51"/>
      <c r="T72" s="206"/>
      <c r="U72" s="187"/>
      <c r="V72" s="11"/>
      <c r="W72" s="15"/>
      <c r="AJ72" s="15"/>
      <c r="AK72" s="15"/>
      <c r="AL72" s="15"/>
      <c r="AM72" s="15"/>
      <c r="AN72" s="15"/>
      <c r="AO72" s="15"/>
    </row>
    <row r="73" spans="1:41" ht="13.5" customHeight="1" x14ac:dyDescent="0.2">
      <c r="A73" s="2">
        <v>54</v>
      </c>
      <c r="B73" s="120"/>
      <c r="C73" s="68"/>
      <c r="D73" s="179">
        <v>99</v>
      </c>
      <c r="E73" s="69"/>
      <c r="F73" s="300"/>
      <c r="G73" s="136"/>
      <c r="H73" s="137" t="str">
        <f t="shared" si="0"/>
        <v>99.0</v>
      </c>
      <c r="I73" s="138"/>
      <c r="J73" s="147"/>
      <c r="K73" s="64"/>
      <c r="L73" s="64"/>
      <c r="M73" s="64"/>
      <c r="N73" s="184"/>
      <c r="O73" s="11"/>
      <c r="P73" s="11"/>
      <c r="Q73" s="11"/>
      <c r="R73" s="11"/>
      <c r="S73" s="11"/>
      <c r="T73" s="11"/>
      <c r="U73" s="11"/>
      <c r="V73" s="11"/>
      <c r="W73" s="15"/>
      <c r="AJ73" s="15"/>
      <c r="AK73" s="15"/>
      <c r="AL73" s="15"/>
      <c r="AM73" s="15"/>
      <c r="AN73" s="15"/>
      <c r="AO73" s="15"/>
    </row>
    <row r="74" spans="1:41" ht="13.5" customHeight="1" x14ac:dyDescent="0.2">
      <c r="A74" s="2">
        <v>55</v>
      </c>
      <c r="B74" s="120"/>
      <c r="C74" s="68"/>
      <c r="D74" s="179">
        <v>99</v>
      </c>
      <c r="E74" s="69"/>
      <c r="F74" s="300"/>
      <c r="G74" s="136"/>
      <c r="H74" s="137" t="str">
        <f t="shared" si="0"/>
        <v>99.0</v>
      </c>
      <c r="I74" s="138"/>
      <c r="J74" s="147"/>
      <c r="K74" s="64"/>
      <c r="L74" s="64"/>
      <c r="M74" s="64"/>
      <c r="N74" s="184"/>
      <c r="O74" s="207"/>
      <c r="P74" s="15"/>
      <c r="Q74" s="15"/>
      <c r="R74" s="15"/>
      <c r="S74" s="15"/>
      <c r="T74" s="208"/>
      <c r="U74" s="209"/>
      <c r="V74" s="11"/>
      <c r="W74" s="15"/>
      <c r="AJ74" s="15"/>
      <c r="AK74" s="15"/>
      <c r="AL74" s="15"/>
      <c r="AM74" s="15"/>
      <c r="AN74" s="15"/>
      <c r="AO74" s="15"/>
    </row>
    <row r="75" spans="1:41" ht="13.5" customHeight="1" x14ac:dyDescent="0.2">
      <c r="A75" s="2">
        <v>56</v>
      </c>
      <c r="B75" s="120"/>
      <c r="C75" s="68"/>
      <c r="D75" s="179">
        <v>99</v>
      </c>
      <c r="E75" s="69"/>
      <c r="F75" s="300"/>
      <c r="G75" s="136"/>
      <c r="H75" s="137" t="str">
        <f t="shared" si="0"/>
        <v>99.0</v>
      </c>
      <c r="I75" s="138"/>
      <c r="J75" s="147"/>
      <c r="K75" s="64"/>
      <c r="L75" s="64"/>
      <c r="M75" s="64"/>
      <c r="N75" s="184"/>
      <c r="O75" s="15"/>
      <c r="P75" s="15"/>
      <c r="Q75" s="15"/>
      <c r="R75" s="15"/>
      <c r="S75" s="15"/>
      <c r="T75" s="210"/>
      <c r="U75" s="211"/>
      <c r="V75" s="11"/>
      <c r="W75" s="15"/>
      <c r="AJ75" s="15"/>
      <c r="AK75" s="15"/>
      <c r="AL75" s="15"/>
      <c r="AM75" s="15"/>
      <c r="AN75" s="15"/>
      <c r="AO75" s="15"/>
    </row>
    <row r="76" spans="1:41" ht="13.5" customHeight="1" x14ac:dyDescent="0.2">
      <c r="A76" s="2">
        <v>57</v>
      </c>
      <c r="B76" s="120"/>
      <c r="C76" s="68"/>
      <c r="D76" s="179">
        <v>99</v>
      </c>
      <c r="E76" s="69"/>
      <c r="F76" s="300"/>
      <c r="G76" s="136"/>
      <c r="H76" s="137" t="str">
        <f t="shared" si="0"/>
        <v>99.0</v>
      </c>
      <c r="I76" s="138"/>
      <c r="J76" s="147"/>
      <c r="K76" s="64"/>
      <c r="L76" s="64"/>
      <c r="M76" s="64"/>
      <c r="N76" s="184"/>
      <c r="O76" s="11"/>
      <c r="P76" s="11"/>
      <c r="Q76" s="11"/>
      <c r="R76" s="11"/>
      <c r="S76" s="11"/>
      <c r="T76" s="11"/>
      <c r="U76" s="11"/>
      <c r="V76" s="11"/>
      <c r="W76" s="15"/>
      <c r="AJ76" s="15"/>
      <c r="AK76" s="15"/>
      <c r="AL76" s="15"/>
      <c r="AM76" s="15"/>
      <c r="AN76" s="15"/>
      <c r="AO76" s="15"/>
    </row>
    <row r="77" spans="1:41" ht="13.5" customHeight="1" x14ac:dyDescent="0.2">
      <c r="A77" s="2">
        <v>58</v>
      </c>
      <c r="B77" s="120"/>
      <c r="C77" s="68"/>
      <c r="D77" s="179"/>
      <c r="E77" s="69"/>
      <c r="F77" s="300"/>
      <c r="G77" s="136"/>
      <c r="H77" s="137" t="str">
        <f t="shared" si="0"/>
        <v/>
      </c>
      <c r="I77" s="138"/>
      <c r="J77" s="147"/>
      <c r="K77" s="64"/>
      <c r="L77" s="64"/>
      <c r="M77" s="64"/>
      <c r="O77" s="3"/>
      <c r="P77" s="3"/>
      <c r="Q77" s="3"/>
      <c r="R77" s="3"/>
      <c r="S77" s="3"/>
      <c r="T77" s="3"/>
      <c r="U77" s="3"/>
      <c r="V77" s="3"/>
      <c r="W77" s="15"/>
      <c r="AJ77" s="15"/>
      <c r="AK77" s="15"/>
      <c r="AL77" s="15"/>
      <c r="AM77" s="15"/>
      <c r="AN77" s="15"/>
      <c r="AO77" s="15"/>
    </row>
    <row r="78" spans="1:41" ht="13.5" customHeight="1" x14ac:dyDescent="0.2">
      <c r="A78" s="2">
        <v>59</v>
      </c>
      <c r="B78" s="120"/>
      <c r="C78" s="68"/>
      <c r="D78" s="179"/>
      <c r="E78" s="69"/>
      <c r="F78" s="300"/>
      <c r="G78" s="136"/>
      <c r="H78" s="137" t="str">
        <f t="shared" si="0"/>
        <v/>
      </c>
      <c r="I78" s="138"/>
      <c r="J78" s="147"/>
      <c r="K78" s="64"/>
      <c r="L78" s="64"/>
      <c r="M78" s="64"/>
      <c r="O78" s="52"/>
      <c r="P78" s="15"/>
      <c r="Q78" s="15"/>
      <c r="R78" s="15"/>
      <c r="S78" s="51"/>
      <c r="T78" s="53"/>
      <c r="U78" s="32"/>
      <c r="V78" s="3"/>
      <c r="W78" s="15"/>
      <c r="AJ78" s="15"/>
      <c r="AK78" s="15"/>
      <c r="AL78" s="15"/>
      <c r="AM78" s="15"/>
      <c r="AN78" s="15"/>
      <c r="AO78" s="15"/>
    </row>
    <row r="79" spans="1:41" ht="13.5" customHeight="1" x14ac:dyDescent="0.2">
      <c r="A79" s="2">
        <v>60</v>
      </c>
      <c r="B79" s="120"/>
      <c r="C79" s="68"/>
      <c r="D79" s="179"/>
      <c r="E79" s="69"/>
      <c r="F79" s="300"/>
      <c r="G79" s="136"/>
      <c r="H79" s="137" t="str">
        <f t="shared" si="0"/>
        <v/>
      </c>
      <c r="I79" s="138"/>
      <c r="J79" s="147"/>
      <c r="K79" s="64"/>
      <c r="L79" s="64"/>
      <c r="M79" s="64"/>
      <c r="O79" s="54"/>
      <c r="P79" s="54"/>
      <c r="Q79" s="54"/>
      <c r="R79" s="15"/>
      <c r="S79" s="33"/>
      <c r="T79" s="55"/>
      <c r="U79" s="15"/>
      <c r="W79" s="15"/>
      <c r="AJ79" s="15"/>
      <c r="AK79" s="15"/>
      <c r="AL79" s="15"/>
      <c r="AM79" s="15"/>
      <c r="AN79" s="15"/>
      <c r="AO79" s="15"/>
    </row>
    <row r="80" spans="1:41" ht="13.5" customHeight="1" x14ac:dyDescent="0.2">
      <c r="A80" s="2">
        <v>61</v>
      </c>
      <c r="B80" s="120"/>
      <c r="C80" s="68"/>
      <c r="D80" s="179"/>
      <c r="E80" s="69"/>
      <c r="F80" s="300"/>
      <c r="G80" s="136"/>
      <c r="H80" s="137" t="str">
        <f t="shared" si="0"/>
        <v/>
      </c>
      <c r="I80" s="138"/>
      <c r="J80" s="147"/>
      <c r="K80" s="64"/>
      <c r="L80" s="64"/>
      <c r="M80" s="64"/>
      <c r="O80" s="52"/>
      <c r="P80" s="15"/>
      <c r="Q80" s="15"/>
      <c r="R80" s="15"/>
      <c r="S80" s="15"/>
      <c r="T80" s="56"/>
      <c r="U80" s="57"/>
      <c r="W80" s="15"/>
      <c r="AJ80" s="15"/>
      <c r="AK80" s="15"/>
      <c r="AL80" s="15"/>
      <c r="AM80" s="15"/>
      <c r="AN80" s="15"/>
      <c r="AO80" s="15"/>
    </row>
    <row r="81" spans="1:52" ht="13.5" customHeight="1" x14ac:dyDescent="0.2">
      <c r="A81" s="2">
        <v>62</v>
      </c>
      <c r="B81" s="120"/>
      <c r="C81" s="68"/>
      <c r="D81" s="179"/>
      <c r="E81" s="69"/>
      <c r="F81" s="300"/>
      <c r="G81" s="136"/>
      <c r="H81" s="137" t="str">
        <f t="shared" si="0"/>
        <v/>
      </c>
      <c r="I81" s="138"/>
      <c r="J81" s="147"/>
      <c r="K81" s="64"/>
      <c r="L81" s="64"/>
      <c r="M81" s="64"/>
      <c r="O81" s="15"/>
      <c r="P81" s="15"/>
      <c r="Q81" s="15"/>
      <c r="R81" s="15"/>
      <c r="S81" s="15"/>
      <c r="T81" s="58"/>
      <c r="U81" s="58"/>
      <c r="W81" s="15"/>
      <c r="AJ81" s="15"/>
      <c r="AK81" s="15"/>
      <c r="AL81" s="15"/>
      <c r="AM81" s="15"/>
      <c r="AN81" s="15"/>
      <c r="AO81" s="15"/>
    </row>
    <row r="82" spans="1:52" ht="13.5" customHeight="1" x14ac:dyDescent="0.2">
      <c r="A82" s="2">
        <v>63</v>
      </c>
      <c r="B82" s="120"/>
      <c r="C82" s="68"/>
      <c r="D82" s="179"/>
      <c r="E82" s="69"/>
      <c r="F82" s="300"/>
      <c r="G82" s="136"/>
      <c r="H82" s="137" t="str">
        <f t="shared" si="0"/>
        <v/>
      </c>
      <c r="I82" s="138"/>
      <c r="J82" s="147"/>
      <c r="K82" s="64"/>
      <c r="L82" s="64"/>
      <c r="M82" s="64"/>
      <c r="W82" s="15"/>
      <c r="AJ82" s="15"/>
      <c r="AK82" s="15"/>
      <c r="AL82" s="15"/>
      <c r="AM82" s="15"/>
      <c r="AN82" s="15"/>
      <c r="AO82" s="15"/>
    </row>
    <row r="83" spans="1:52" ht="13.5" customHeight="1" x14ac:dyDescent="0.2">
      <c r="A83" s="2">
        <v>64</v>
      </c>
      <c r="B83" s="120"/>
      <c r="C83" s="68"/>
      <c r="D83" s="179"/>
      <c r="E83" s="69"/>
      <c r="F83" s="300"/>
      <c r="G83" s="136"/>
      <c r="H83" s="137" t="str">
        <f t="shared" si="0"/>
        <v/>
      </c>
      <c r="I83" s="138"/>
      <c r="J83" s="147"/>
      <c r="K83" s="64"/>
      <c r="L83" s="64"/>
      <c r="M83" s="64"/>
      <c r="W83" s="15"/>
      <c r="AJ83" s="15"/>
      <c r="AK83" s="15"/>
      <c r="AL83" s="15"/>
      <c r="AM83" s="15"/>
      <c r="AN83" s="15"/>
      <c r="AO83" s="15"/>
    </row>
    <row r="84" spans="1:52" ht="13.5" customHeight="1" x14ac:dyDescent="0.2">
      <c r="A84" s="2">
        <v>65</v>
      </c>
      <c r="B84" s="120"/>
      <c r="C84" s="68"/>
      <c r="D84" s="179"/>
      <c r="E84" s="69"/>
      <c r="F84" s="300"/>
      <c r="G84" s="136"/>
      <c r="H84" s="137" t="str">
        <f t="shared" ref="H84:H139" si="1">IF(D84="ND","&lt;"&amp;$I$12,IF(D84=0,"",TEXT(TEXT(D84,"."&amp;REPT("0",$G$14)&amp;"E+000"),"0"&amp;REPT(".",($G$14-(1+INT(LOG10(ABS(D84)))))&gt;0)&amp;REPT("0",($G$14-(1+INT(LOG10(ABS(D84)))))*(($G$14-(1+INT(LOG10(ABS(D84)))))&gt;0)))))</f>
        <v/>
      </c>
      <c r="I84" s="138"/>
      <c r="J84" s="147"/>
      <c r="K84" s="64"/>
      <c r="L84" s="64"/>
      <c r="M84" s="64"/>
      <c r="W84" s="15"/>
      <c r="X84" s="15"/>
      <c r="Y84" s="15"/>
      <c r="Z84" s="15"/>
      <c r="AA84" s="12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</row>
    <row r="85" spans="1:52" ht="13.5" customHeight="1" x14ac:dyDescent="0.2">
      <c r="A85" s="2">
        <v>66</v>
      </c>
      <c r="B85" s="120"/>
      <c r="C85" s="68"/>
      <c r="D85" s="179"/>
      <c r="E85" s="69"/>
      <c r="F85" s="300"/>
      <c r="G85" s="136"/>
      <c r="H85" s="137" t="str">
        <f t="shared" si="1"/>
        <v/>
      </c>
      <c r="I85" s="138"/>
      <c r="J85" s="147"/>
      <c r="K85" s="64"/>
      <c r="L85" s="64"/>
      <c r="M85" s="64"/>
      <c r="W85" s="15"/>
      <c r="X85" s="15"/>
      <c r="Y85" s="15"/>
      <c r="Z85" s="15"/>
      <c r="AA85" s="12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</row>
    <row r="86" spans="1:52" ht="13.5" customHeight="1" x14ac:dyDescent="0.2">
      <c r="A86" s="2">
        <v>67</v>
      </c>
      <c r="B86" s="120"/>
      <c r="C86" s="68"/>
      <c r="D86" s="179"/>
      <c r="E86" s="69"/>
      <c r="F86" s="300"/>
      <c r="G86" s="136"/>
      <c r="H86" s="137" t="str">
        <f t="shared" si="1"/>
        <v/>
      </c>
      <c r="I86" s="138"/>
      <c r="J86" s="147"/>
      <c r="K86" s="64"/>
      <c r="L86" s="64"/>
      <c r="M86" s="64"/>
      <c r="W86" s="15"/>
      <c r="X86" s="37"/>
      <c r="Y86" s="39"/>
      <c r="Z86" s="38"/>
      <c r="AA86" s="38"/>
      <c r="AB86" s="41"/>
      <c r="AC86" s="38"/>
      <c r="AD86" s="38"/>
      <c r="AE86" s="38"/>
      <c r="AF86" s="41"/>
      <c r="AG86" s="38"/>
      <c r="AH86" s="25"/>
      <c r="AI86" s="15"/>
      <c r="AJ86" s="15"/>
      <c r="AK86" s="15"/>
      <c r="AL86" s="12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</row>
    <row r="87" spans="1:52" ht="13.5" customHeight="1" x14ac:dyDescent="0.2">
      <c r="A87" s="2">
        <v>68</v>
      </c>
      <c r="B87" s="120"/>
      <c r="C87" s="68"/>
      <c r="D87" s="179"/>
      <c r="E87" s="69"/>
      <c r="F87" s="300"/>
      <c r="G87" s="136"/>
      <c r="H87" s="137" t="str">
        <f t="shared" si="1"/>
        <v/>
      </c>
      <c r="I87" s="138"/>
      <c r="J87" s="147"/>
      <c r="K87" s="64"/>
      <c r="L87" s="64"/>
      <c r="M87" s="64"/>
      <c r="W87" s="15"/>
      <c r="X87" s="37"/>
      <c r="Y87" s="39"/>
      <c r="Z87" s="38"/>
      <c r="AA87" s="38"/>
      <c r="AB87" s="38"/>
      <c r="AC87" s="38"/>
      <c r="AD87" s="38"/>
      <c r="AE87" s="38"/>
      <c r="AF87" s="38"/>
      <c r="AG87" s="38"/>
      <c r="AH87" s="26"/>
      <c r="AI87" s="15"/>
      <c r="AJ87" s="15"/>
      <c r="AK87" s="15"/>
      <c r="AL87" s="12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</row>
    <row r="88" spans="1:52" ht="13.5" customHeight="1" x14ac:dyDescent="0.2">
      <c r="A88" s="2">
        <v>69</v>
      </c>
      <c r="B88" s="120"/>
      <c r="C88" s="68"/>
      <c r="D88" s="179"/>
      <c r="E88" s="69"/>
      <c r="F88" s="300"/>
      <c r="G88" s="136"/>
      <c r="H88" s="137" t="str">
        <f t="shared" si="1"/>
        <v/>
      </c>
      <c r="I88" s="138"/>
      <c r="J88" s="147"/>
      <c r="K88" s="64"/>
      <c r="L88" s="64"/>
      <c r="M88" s="64"/>
      <c r="W88" s="15"/>
      <c r="X88" s="37"/>
      <c r="Y88" s="39"/>
      <c r="Z88" s="38"/>
      <c r="AA88" s="38"/>
      <c r="AB88" s="38"/>
      <c r="AC88" s="38"/>
      <c r="AD88" s="38"/>
      <c r="AE88" s="38"/>
      <c r="AF88" s="38"/>
      <c r="AG88" s="38"/>
      <c r="AH88" s="25"/>
      <c r="AI88" s="15"/>
      <c r="AJ88" s="15"/>
      <c r="AK88" s="15"/>
      <c r="AL88" s="12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</row>
    <row r="89" spans="1:52" ht="13.5" customHeight="1" x14ac:dyDescent="0.2">
      <c r="A89" s="2">
        <v>70</v>
      </c>
      <c r="B89" s="120"/>
      <c r="C89" s="68"/>
      <c r="D89" s="179"/>
      <c r="E89" s="69"/>
      <c r="F89" s="300"/>
      <c r="G89" s="136"/>
      <c r="H89" s="137" t="str">
        <f t="shared" si="1"/>
        <v/>
      </c>
      <c r="I89" s="138"/>
      <c r="J89" s="147"/>
      <c r="K89" s="64"/>
      <c r="L89" s="64"/>
      <c r="M89" s="64"/>
      <c r="W89" s="15"/>
      <c r="X89" s="37"/>
      <c r="Y89" s="39"/>
      <c r="Z89" s="38"/>
      <c r="AA89" s="38"/>
      <c r="AB89" s="38"/>
      <c r="AC89" s="38"/>
      <c r="AD89" s="38"/>
      <c r="AE89" s="38"/>
      <c r="AF89" s="38"/>
      <c r="AG89" s="38"/>
      <c r="AH89" s="25"/>
      <c r="AI89" s="15"/>
      <c r="AJ89" s="15"/>
      <c r="AK89" s="15"/>
      <c r="AL89" s="12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</row>
    <row r="90" spans="1:52" ht="13.5" customHeight="1" x14ac:dyDescent="0.2">
      <c r="A90" s="2">
        <v>71</v>
      </c>
      <c r="B90" s="120"/>
      <c r="C90" s="68"/>
      <c r="D90" s="179"/>
      <c r="E90" s="69"/>
      <c r="F90" s="300"/>
      <c r="G90" s="136"/>
      <c r="H90" s="137" t="str">
        <f t="shared" si="1"/>
        <v/>
      </c>
      <c r="I90" s="138"/>
      <c r="J90" s="147"/>
      <c r="K90" s="64"/>
      <c r="L90" s="64"/>
      <c r="M90" s="64"/>
      <c r="W90" s="15"/>
      <c r="X90" s="37"/>
      <c r="Y90" s="39"/>
      <c r="Z90" s="38"/>
      <c r="AA90" s="38"/>
      <c r="AB90" s="41"/>
      <c r="AC90" s="38"/>
      <c r="AD90" s="38"/>
      <c r="AE90" s="38"/>
      <c r="AF90" s="41"/>
      <c r="AG90" s="38"/>
      <c r="AH90" s="25"/>
      <c r="AI90" s="15"/>
      <c r="AJ90" s="15"/>
      <c r="AK90" s="15"/>
      <c r="AL90" s="12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</row>
    <row r="91" spans="1:52" ht="13.5" customHeight="1" x14ac:dyDescent="0.2">
      <c r="A91" s="2">
        <v>72</v>
      </c>
      <c r="B91" s="120"/>
      <c r="C91" s="68"/>
      <c r="D91" s="179"/>
      <c r="E91" s="69"/>
      <c r="F91" s="300"/>
      <c r="G91" s="136"/>
      <c r="H91" s="137" t="str">
        <f t="shared" si="1"/>
        <v/>
      </c>
      <c r="I91" s="138"/>
      <c r="J91" s="147"/>
      <c r="K91" s="64"/>
      <c r="L91" s="64"/>
      <c r="M91" s="64"/>
      <c r="W91" s="15"/>
      <c r="X91" s="37"/>
      <c r="Y91" s="39"/>
      <c r="Z91" s="38"/>
      <c r="AA91" s="38"/>
      <c r="AB91" s="41"/>
      <c r="AC91" s="38"/>
      <c r="AD91" s="38"/>
      <c r="AE91" s="38"/>
      <c r="AF91" s="38"/>
      <c r="AG91" s="38"/>
      <c r="AH91" s="26"/>
      <c r="AI91" s="15"/>
      <c r="AJ91" s="15"/>
      <c r="AK91" s="15"/>
      <c r="AL91" s="12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</row>
    <row r="92" spans="1:52" ht="13.5" customHeight="1" x14ac:dyDescent="0.2">
      <c r="A92" s="2">
        <v>73</v>
      </c>
      <c r="B92" s="120"/>
      <c r="C92" s="68"/>
      <c r="D92" s="179"/>
      <c r="E92" s="69"/>
      <c r="F92" s="300"/>
      <c r="G92" s="136"/>
      <c r="H92" s="137" t="str">
        <f t="shared" si="1"/>
        <v/>
      </c>
      <c r="I92" s="138"/>
      <c r="J92" s="147"/>
      <c r="K92" s="64"/>
      <c r="L92" s="64"/>
      <c r="M92" s="64"/>
      <c r="W92" s="15"/>
      <c r="X92" s="37"/>
      <c r="Y92" s="39"/>
      <c r="Z92" s="38"/>
      <c r="AA92" s="38"/>
      <c r="AB92" s="38"/>
      <c r="AC92" s="38"/>
      <c r="AD92" s="38"/>
      <c r="AE92" s="38"/>
      <c r="AF92" s="38"/>
      <c r="AG92" s="38"/>
      <c r="AH92" s="25"/>
      <c r="AI92" s="15"/>
      <c r="AJ92" s="15"/>
      <c r="AK92" s="15"/>
      <c r="AL92" s="12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</row>
    <row r="93" spans="1:52" ht="13.5" customHeight="1" x14ac:dyDescent="0.2">
      <c r="A93" s="2">
        <v>74</v>
      </c>
      <c r="B93" s="120"/>
      <c r="C93" s="68"/>
      <c r="D93" s="179"/>
      <c r="E93" s="69"/>
      <c r="F93" s="300"/>
      <c r="G93" s="136"/>
      <c r="H93" s="137" t="str">
        <f t="shared" si="1"/>
        <v/>
      </c>
      <c r="I93" s="138"/>
      <c r="J93" s="147"/>
      <c r="K93" s="64"/>
      <c r="L93" s="64"/>
      <c r="M93" s="64"/>
      <c r="W93" s="15"/>
      <c r="X93" s="37"/>
      <c r="Y93" s="39"/>
      <c r="Z93" s="38"/>
      <c r="AA93" s="38"/>
      <c r="AB93" s="38"/>
      <c r="AC93" s="38"/>
      <c r="AD93" s="38"/>
      <c r="AE93" s="38"/>
      <c r="AF93" s="38"/>
      <c r="AG93" s="38"/>
      <c r="AH93" s="25"/>
      <c r="AI93" s="15"/>
      <c r="AJ93" s="15"/>
      <c r="AK93" s="15"/>
      <c r="AL93" s="12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</row>
    <row r="94" spans="1:52" ht="13.5" customHeight="1" x14ac:dyDescent="0.2">
      <c r="A94" s="2">
        <v>75</v>
      </c>
      <c r="B94" s="120"/>
      <c r="C94" s="68"/>
      <c r="D94" s="179"/>
      <c r="E94" s="69"/>
      <c r="F94" s="300"/>
      <c r="G94" s="136"/>
      <c r="H94" s="137" t="str">
        <f t="shared" si="1"/>
        <v/>
      </c>
      <c r="I94" s="138"/>
      <c r="J94" s="147"/>
      <c r="K94" s="64"/>
      <c r="L94" s="64"/>
      <c r="M94" s="64"/>
      <c r="W94" s="15"/>
      <c r="X94" s="37"/>
      <c r="Y94" s="39"/>
      <c r="Z94" s="38"/>
      <c r="AA94" s="38"/>
      <c r="AB94" s="41"/>
      <c r="AC94" s="38"/>
      <c r="AD94" s="38"/>
      <c r="AE94" s="38"/>
      <c r="AF94" s="41"/>
      <c r="AG94" s="38"/>
      <c r="AH94" s="25"/>
      <c r="AI94" s="15"/>
      <c r="AJ94" s="15"/>
      <c r="AK94" s="15"/>
      <c r="AL94" s="12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</row>
    <row r="95" spans="1:52" ht="13.5" customHeight="1" x14ac:dyDescent="0.2">
      <c r="A95" s="2">
        <v>76</v>
      </c>
      <c r="B95" s="120"/>
      <c r="C95" s="68"/>
      <c r="D95" s="179"/>
      <c r="E95" s="69"/>
      <c r="F95" s="300"/>
      <c r="G95" s="136"/>
      <c r="H95" s="137" t="str">
        <f t="shared" si="1"/>
        <v/>
      </c>
      <c r="I95" s="138"/>
      <c r="J95" s="147"/>
      <c r="K95" s="64"/>
      <c r="L95" s="64"/>
      <c r="M95" s="64"/>
      <c r="W95" s="15"/>
      <c r="X95" s="30"/>
      <c r="Y95" s="30"/>
      <c r="Z95" s="28"/>
      <c r="AA95" s="28"/>
      <c r="AB95" s="28"/>
      <c r="AC95" s="28"/>
      <c r="AD95" s="28"/>
      <c r="AE95" s="28"/>
      <c r="AF95" s="28"/>
      <c r="AG95" s="28"/>
      <c r="AH95" s="26"/>
      <c r="AI95" s="15"/>
      <c r="AJ95" s="15"/>
      <c r="AK95" s="15"/>
      <c r="AL95" s="12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</row>
    <row r="96" spans="1:52" ht="13.5" customHeight="1" x14ac:dyDescent="0.2">
      <c r="A96" s="2">
        <v>77</v>
      </c>
      <c r="B96" s="120"/>
      <c r="C96" s="68"/>
      <c r="D96" s="179"/>
      <c r="E96" s="69"/>
      <c r="F96" s="300"/>
      <c r="G96" s="136"/>
      <c r="H96" s="137" t="str">
        <f t="shared" si="1"/>
        <v/>
      </c>
      <c r="I96" s="138"/>
      <c r="J96" s="147"/>
      <c r="K96" s="64"/>
      <c r="L96" s="64"/>
      <c r="M96" s="64"/>
      <c r="W96" s="15"/>
      <c r="X96" s="30"/>
      <c r="Y96" s="40"/>
      <c r="Z96" s="28"/>
      <c r="AA96" s="28"/>
      <c r="AB96" s="28"/>
      <c r="AC96" s="28"/>
      <c r="AD96" s="28"/>
      <c r="AE96" s="28"/>
      <c r="AF96" s="28"/>
      <c r="AG96" s="36"/>
      <c r="AH96" s="25"/>
      <c r="AI96" s="15"/>
      <c r="AJ96" s="15"/>
      <c r="AK96" s="15"/>
      <c r="AL96" s="12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</row>
    <row r="97" spans="1:52" ht="13.5" customHeight="1" x14ac:dyDescent="0.2">
      <c r="A97" s="2">
        <v>78</v>
      </c>
      <c r="B97" s="120"/>
      <c r="C97" s="68"/>
      <c r="D97" s="179"/>
      <c r="E97" s="69"/>
      <c r="F97" s="300"/>
      <c r="G97" s="136"/>
      <c r="H97" s="137" t="str">
        <f t="shared" si="1"/>
        <v/>
      </c>
      <c r="I97" s="138"/>
      <c r="J97" s="147"/>
      <c r="K97" s="64"/>
      <c r="L97" s="64"/>
      <c r="M97" s="64"/>
      <c r="W97" s="15"/>
      <c r="X97" s="30"/>
      <c r="Y97" s="30"/>
      <c r="Z97" s="28"/>
      <c r="AA97" s="28"/>
      <c r="AB97" s="28"/>
      <c r="AC97" s="28"/>
      <c r="AD97" s="28"/>
      <c r="AE97" s="28"/>
      <c r="AF97" s="28"/>
      <c r="AG97" s="28"/>
      <c r="AH97" s="25"/>
      <c r="AI97" s="15"/>
      <c r="AJ97" s="15"/>
      <c r="AK97" s="15"/>
      <c r="AL97" s="12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</row>
    <row r="98" spans="1:52" ht="13.5" customHeight="1" x14ac:dyDescent="0.2">
      <c r="A98" s="2">
        <v>79</v>
      </c>
      <c r="B98" s="120"/>
      <c r="C98" s="68"/>
      <c r="D98" s="179"/>
      <c r="E98" s="69"/>
      <c r="F98" s="300"/>
      <c r="G98" s="136"/>
      <c r="H98" s="137" t="str">
        <f t="shared" si="1"/>
        <v/>
      </c>
      <c r="I98" s="138"/>
      <c r="J98" s="147"/>
      <c r="K98" s="64"/>
      <c r="L98" s="64"/>
      <c r="M98" s="64"/>
      <c r="W98" s="15"/>
      <c r="X98" s="30"/>
      <c r="Y98" s="30"/>
      <c r="Z98" s="31"/>
      <c r="AA98" s="28"/>
      <c r="AB98" s="28"/>
      <c r="AC98" s="28"/>
      <c r="AD98" s="31"/>
      <c r="AE98" s="28"/>
      <c r="AF98" s="28"/>
      <c r="AG98" s="28"/>
      <c r="AH98" s="26"/>
      <c r="AI98" s="15"/>
      <c r="AJ98" s="15"/>
      <c r="AK98" s="15"/>
      <c r="AL98" s="12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</row>
    <row r="99" spans="1:52" ht="13.5" customHeight="1" x14ac:dyDescent="0.2">
      <c r="A99" s="2">
        <v>80</v>
      </c>
      <c r="B99" s="120"/>
      <c r="C99" s="68"/>
      <c r="D99" s="179"/>
      <c r="E99" s="69"/>
      <c r="F99" s="300"/>
      <c r="G99" s="136"/>
      <c r="H99" s="137" t="str">
        <f t="shared" si="1"/>
        <v/>
      </c>
      <c r="I99" s="138"/>
      <c r="J99" s="147"/>
      <c r="K99" s="64"/>
      <c r="L99" s="64"/>
      <c r="M99" s="64"/>
      <c r="W99" s="15"/>
      <c r="X99" s="30"/>
      <c r="Y99" s="30"/>
      <c r="Z99" s="28"/>
      <c r="AA99" s="28"/>
      <c r="AB99" s="28"/>
      <c r="AC99" s="28"/>
      <c r="AD99" s="31"/>
      <c r="AE99" s="28"/>
      <c r="AF99" s="28"/>
      <c r="AG99" s="28"/>
      <c r="AH99" s="25"/>
      <c r="AI99" s="15"/>
      <c r="AJ99" s="15"/>
      <c r="AK99" s="15"/>
      <c r="AL99" s="12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</row>
    <row r="100" spans="1:52" ht="13.5" customHeight="1" x14ac:dyDescent="0.2">
      <c r="A100" s="2">
        <v>81</v>
      </c>
      <c r="B100" s="120"/>
      <c r="C100" s="68"/>
      <c r="D100" s="179"/>
      <c r="E100" s="69"/>
      <c r="F100" s="300"/>
      <c r="G100" s="136"/>
      <c r="H100" s="137" t="str">
        <f t="shared" si="1"/>
        <v/>
      </c>
      <c r="I100" s="138"/>
      <c r="J100" s="147"/>
      <c r="K100" s="64"/>
      <c r="L100" s="64"/>
      <c r="M100" s="64"/>
      <c r="W100" s="15"/>
      <c r="X100" s="30"/>
      <c r="Y100" s="30"/>
      <c r="Z100" s="31"/>
      <c r="AA100" s="28"/>
      <c r="AB100" s="28"/>
      <c r="AC100" s="28"/>
      <c r="AD100" s="31"/>
      <c r="AE100" s="28"/>
      <c r="AF100" s="28"/>
      <c r="AG100" s="28"/>
      <c r="AH100" s="25"/>
      <c r="AI100" s="15"/>
      <c r="AJ100" s="15"/>
      <c r="AK100" s="15"/>
      <c r="AL100" s="12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</row>
    <row r="101" spans="1:52" ht="13.5" customHeight="1" x14ac:dyDescent="0.2">
      <c r="A101" s="2">
        <v>82</v>
      </c>
      <c r="B101" s="120"/>
      <c r="C101" s="68"/>
      <c r="D101" s="179"/>
      <c r="E101" s="69"/>
      <c r="F101" s="300"/>
      <c r="G101" s="136"/>
      <c r="H101" s="137" t="str">
        <f t="shared" si="1"/>
        <v/>
      </c>
      <c r="I101" s="138"/>
      <c r="J101" s="147"/>
      <c r="K101" s="64"/>
      <c r="L101" s="64"/>
      <c r="M101" s="64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25"/>
      <c r="AI101" s="15"/>
      <c r="AJ101" s="15"/>
      <c r="AK101" s="15"/>
      <c r="AL101" s="12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</row>
    <row r="102" spans="1:52" ht="13.5" customHeight="1" x14ac:dyDescent="0.2">
      <c r="A102" s="2">
        <v>83</v>
      </c>
      <c r="B102" s="120"/>
      <c r="C102" s="68"/>
      <c r="D102" s="179"/>
      <c r="E102" s="69"/>
      <c r="F102" s="300"/>
      <c r="G102" s="136"/>
      <c r="H102" s="137" t="str">
        <f t="shared" si="1"/>
        <v/>
      </c>
      <c r="I102" s="138"/>
      <c r="J102" s="147"/>
      <c r="K102" s="64"/>
      <c r="L102" s="64"/>
      <c r="M102" s="64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26"/>
      <c r="AI102" s="15"/>
      <c r="AJ102" s="15"/>
      <c r="AK102" s="15"/>
      <c r="AL102" s="12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</row>
    <row r="103" spans="1:52" ht="13.5" customHeight="1" x14ac:dyDescent="0.2">
      <c r="A103" s="2">
        <v>84</v>
      </c>
      <c r="B103" s="120"/>
      <c r="C103" s="68"/>
      <c r="D103" s="179"/>
      <c r="E103" s="69"/>
      <c r="F103" s="300"/>
      <c r="G103" s="136"/>
      <c r="H103" s="137" t="str">
        <f t="shared" si="1"/>
        <v/>
      </c>
      <c r="I103" s="138"/>
      <c r="J103" s="147"/>
      <c r="K103" s="64"/>
      <c r="L103" s="64"/>
      <c r="M103" s="64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25"/>
      <c r="AI103" s="15"/>
      <c r="AJ103" s="15"/>
      <c r="AK103" s="15"/>
      <c r="AL103" s="12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</row>
    <row r="104" spans="1:52" ht="13.5" customHeight="1" x14ac:dyDescent="0.2">
      <c r="A104" s="2">
        <v>85</v>
      </c>
      <c r="B104" s="120"/>
      <c r="C104" s="68"/>
      <c r="D104" s="179"/>
      <c r="E104" s="69"/>
      <c r="F104" s="300"/>
      <c r="G104" s="136"/>
      <c r="H104" s="137" t="str">
        <f t="shared" si="1"/>
        <v/>
      </c>
      <c r="I104" s="138"/>
      <c r="J104" s="147"/>
      <c r="K104" s="64"/>
      <c r="L104" s="64"/>
      <c r="M104" s="64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25"/>
      <c r="AI104" s="15"/>
      <c r="AJ104" s="15"/>
      <c r="AK104" s="15"/>
      <c r="AL104" s="12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</row>
    <row r="105" spans="1:52" ht="13.5" customHeight="1" x14ac:dyDescent="0.2">
      <c r="A105" s="2">
        <v>86</v>
      </c>
      <c r="B105" s="120"/>
      <c r="C105" s="68"/>
      <c r="D105" s="179"/>
      <c r="E105" s="69"/>
      <c r="F105" s="300"/>
      <c r="G105" s="136"/>
      <c r="H105" s="137" t="str">
        <f t="shared" si="1"/>
        <v/>
      </c>
      <c r="I105" s="138"/>
      <c r="J105" s="147"/>
      <c r="K105" s="64"/>
      <c r="L105" s="64"/>
      <c r="M105" s="64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25"/>
      <c r="AI105" s="15"/>
      <c r="AJ105" s="15"/>
      <c r="AK105" s="15"/>
      <c r="AL105" s="12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</row>
    <row r="106" spans="1:52" ht="13.5" customHeight="1" x14ac:dyDescent="0.2">
      <c r="A106" s="2">
        <v>87</v>
      </c>
      <c r="B106" s="120"/>
      <c r="C106" s="68"/>
      <c r="D106" s="179"/>
      <c r="E106" s="69"/>
      <c r="F106" s="300"/>
      <c r="G106" s="136"/>
      <c r="H106" s="137" t="str">
        <f t="shared" si="1"/>
        <v/>
      </c>
      <c r="I106" s="138"/>
      <c r="J106" s="147"/>
      <c r="K106" s="64"/>
      <c r="L106" s="64"/>
      <c r="M106" s="64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26"/>
      <c r="AI106" s="15"/>
      <c r="AJ106" s="15"/>
      <c r="AK106" s="15"/>
      <c r="AL106" s="12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</row>
    <row r="107" spans="1:52" ht="13.5" customHeight="1" x14ac:dyDescent="0.2">
      <c r="A107" s="2">
        <v>88</v>
      </c>
      <c r="B107" s="120"/>
      <c r="C107" s="68"/>
      <c r="D107" s="179"/>
      <c r="E107" s="69"/>
      <c r="F107" s="300"/>
      <c r="G107" s="136"/>
      <c r="H107" s="137" t="str">
        <f t="shared" si="1"/>
        <v/>
      </c>
      <c r="I107" s="138"/>
      <c r="J107" s="147"/>
      <c r="K107" s="64"/>
      <c r="L107" s="64"/>
      <c r="M107" s="64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25"/>
      <c r="AI107" s="15"/>
      <c r="AJ107" s="15"/>
      <c r="AK107" s="15"/>
      <c r="AL107" s="12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</row>
    <row r="108" spans="1:52" ht="13.5" customHeight="1" x14ac:dyDescent="0.2">
      <c r="A108" s="2">
        <v>89</v>
      </c>
      <c r="B108" s="120"/>
      <c r="C108" s="68"/>
      <c r="D108" s="179"/>
      <c r="E108" s="69"/>
      <c r="F108" s="300"/>
      <c r="G108" s="136"/>
      <c r="H108" s="137" t="str">
        <f t="shared" si="1"/>
        <v/>
      </c>
      <c r="I108" s="138"/>
      <c r="J108" s="147"/>
      <c r="K108" s="64"/>
      <c r="L108" s="64"/>
      <c r="M108" s="64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26"/>
      <c r="AI108" s="15"/>
      <c r="AJ108" s="15"/>
      <c r="AK108" s="15"/>
      <c r="AL108" s="12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</row>
    <row r="109" spans="1:52" ht="13.5" customHeight="1" x14ac:dyDescent="0.2">
      <c r="A109" s="2">
        <v>90</v>
      </c>
      <c r="B109" s="120"/>
      <c r="C109" s="68"/>
      <c r="D109" s="179"/>
      <c r="E109" s="69"/>
      <c r="F109" s="300"/>
      <c r="G109" s="136"/>
      <c r="H109" s="137" t="str">
        <f t="shared" si="1"/>
        <v/>
      </c>
      <c r="I109" s="138"/>
      <c r="J109" s="147"/>
      <c r="K109" s="64"/>
      <c r="L109" s="64"/>
      <c r="M109" s="64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25"/>
      <c r="AI109" s="15"/>
      <c r="AJ109" s="15"/>
      <c r="AK109" s="15"/>
      <c r="AL109" s="12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</row>
    <row r="110" spans="1:52" ht="13.5" customHeight="1" x14ac:dyDescent="0.2">
      <c r="A110" s="2">
        <v>91</v>
      </c>
      <c r="B110" s="120"/>
      <c r="C110" s="68"/>
      <c r="D110" s="179"/>
      <c r="E110" s="69"/>
      <c r="F110" s="300"/>
      <c r="G110" s="136"/>
      <c r="H110" s="137" t="str">
        <f t="shared" si="1"/>
        <v/>
      </c>
      <c r="I110" s="138"/>
      <c r="J110" s="147"/>
      <c r="K110" s="64"/>
      <c r="L110" s="64"/>
      <c r="M110" s="64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25"/>
      <c r="AI110" s="15"/>
      <c r="AJ110" s="15"/>
      <c r="AK110" s="15"/>
      <c r="AL110" s="12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</row>
    <row r="111" spans="1:52" ht="13.5" customHeight="1" x14ac:dyDescent="0.2">
      <c r="A111" s="2">
        <v>92</v>
      </c>
      <c r="B111" s="120"/>
      <c r="C111" s="68"/>
      <c r="D111" s="179"/>
      <c r="E111" s="69"/>
      <c r="F111" s="300"/>
      <c r="G111" s="136"/>
      <c r="H111" s="137" t="str">
        <f t="shared" si="1"/>
        <v/>
      </c>
      <c r="I111" s="138"/>
      <c r="J111" s="147"/>
      <c r="K111" s="64"/>
      <c r="L111" s="64"/>
      <c r="M111" s="64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25"/>
      <c r="AI111" s="15"/>
      <c r="AJ111" s="15"/>
      <c r="AK111" s="15"/>
      <c r="AL111" s="12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</row>
    <row r="112" spans="1:52" ht="13.5" customHeight="1" x14ac:dyDescent="0.2">
      <c r="A112" s="2">
        <v>93</v>
      </c>
      <c r="B112" s="120"/>
      <c r="C112" s="68"/>
      <c r="D112" s="179"/>
      <c r="E112" s="69"/>
      <c r="F112" s="300"/>
      <c r="G112" s="136"/>
      <c r="H112" s="137" t="str">
        <f t="shared" si="1"/>
        <v/>
      </c>
      <c r="I112" s="138"/>
      <c r="J112" s="147"/>
      <c r="K112" s="64"/>
      <c r="L112" s="64"/>
      <c r="M112" s="64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26"/>
      <c r="AI112" s="15"/>
      <c r="AJ112" s="15"/>
      <c r="AK112" s="15"/>
      <c r="AL112" s="12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</row>
    <row r="113" spans="1:52" ht="13.5" customHeight="1" x14ac:dyDescent="0.2">
      <c r="A113" s="2">
        <v>94</v>
      </c>
      <c r="B113" s="120"/>
      <c r="C113" s="68"/>
      <c r="D113" s="179"/>
      <c r="E113" s="69"/>
      <c r="F113" s="300"/>
      <c r="G113" s="136"/>
      <c r="H113" s="137" t="str">
        <f t="shared" si="1"/>
        <v/>
      </c>
      <c r="I113" s="138"/>
      <c r="J113" s="147"/>
      <c r="K113" s="64"/>
      <c r="L113" s="64"/>
      <c r="M113" s="64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25"/>
      <c r="AI113" s="15"/>
      <c r="AJ113" s="15"/>
      <c r="AK113" s="15"/>
      <c r="AL113" s="12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</row>
    <row r="114" spans="1:52" ht="13.5" customHeight="1" x14ac:dyDescent="0.2">
      <c r="A114" s="2">
        <v>95</v>
      </c>
      <c r="B114" s="120"/>
      <c r="C114" s="68"/>
      <c r="D114" s="179"/>
      <c r="E114" s="69"/>
      <c r="F114" s="300"/>
      <c r="G114" s="136"/>
      <c r="H114" s="137" t="str">
        <f t="shared" si="1"/>
        <v/>
      </c>
      <c r="I114" s="138"/>
      <c r="J114" s="147"/>
      <c r="K114" s="64"/>
      <c r="L114" s="64"/>
      <c r="M114" s="64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25"/>
      <c r="AI114" s="15"/>
      <c r="AJ114" s="15"/>
      <c r="AK114" s="15"/>
      <c r="AL114" s="12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</row>
    <row r="115" spans="1:52" ht="13.5" customHeight="1" x14ac:dyDescent="0.2">
      <c r="A115" s="2">
        <v>96</v>
      </c>
      <c r="B115" s="120"/>
      <c r="C115" s="68"/>
      <c r="D115" s="179"/>
      <c r="E115" s="69"/>
      <c r="F115" s="300"/>
      <c r="G115" s="136"/>
      <c r="H115" s="137" t="str">
        <f t="shared" si="1"/>
        <v/>
      </c>
      <c r="I115" s="138"/>
      <c r="J115" s="147"/>
      <c r="K115" s="64"/>
      <c r="L115" s="64"/>
      <c r="M115" s="64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25"/>
      <c r="AI115" s="15"/>
      <c r="AJ115" s="15"/>
      <c r="AK115" s="15"/>
      <c r="AL115" s="12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</row>
    <row r="116" spans="1:52" ht="13.5" customHeight="1" x14ac:dyDescent="0.2">
      <c r="A116" s="2">
        <v>97</v>
      </c>
      <c r="B116" s="120"/>
      <c r="C116" s="68"/>
      <c r="D116" s="179"/>
      <c r="E116" s="69"/>
      <c r="F116" s="300"/>
      <c r="G116" s="136"/>
      <c r="H116" s="137" t="str">
        <f t="shared" si="1"/>
        <v/>
      </c>
      <c r="I116" s="138"/>
      <c r="J116" s="147"/>
      <c r="K116" s="64"/>
      <c r="L116" s="64"/>
      <c r="M116" s="64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26"/>
      <c r="AI116" s="15"/>
      <c r="AJ116" s="15"/>
      <c r="AK116" s="15"/>
      <c r="AL116" s="12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</row>
    <row r="117" spans="1:52" ht="13.5" customHeight="1" x14ac:dyDescent="0.2">
      <c r="A117" s="2">
        <v>98</v>
      </c>
      <c r="B117" s="120"/>
      <c r="C117" s="68"/>
      <c r="D117" s="179"/>
      <c r="E117" s="69"/>
      <c r="F117" s="300"/>
      <c r="G117" s="136"/>
      <c r="H117" s="137" t="str">
        <f t="shared" si="1"/>
        <v/>
      </c>
      <c r="I117" s="138"/>
      <c r="J117" s="147"/>
      <c r="K117" s="64"/>
      <c r="L117" s="64"/>
      <c r="M117" s="64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25"/>
      <c r="AI117" s="15"/>
      <c r="AJ117" s="15"/>
      <c r="AK117" s="15"/>
      <c r="AL117" s="12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</row>
    <row r="118" spans="1:52" ht="13.5" customHeight="1" x14ac:dyDescent="0.2">
      <c r="A118" s="2">
        <v>99</v>
      </c>
      <c r="B118" s="120"/>
      <c r="C118" s="68"/>
      <c r="D118" s="179"/>
      <c r="E118" s="69"/>
      <c r="F118" s="300"/>
      <c r="G118" s="136"/>
      <c r="H118" s="137" t="str">
        <f t="shared" si="1"/>
        <v/>
      </c>
      <c r="I118" s="138"/>
      <c r="J118" s="147"/>
      <c r="K118" s="64"/>
      <c r="L118" s="64"/>
      <c r="M118" s="64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25"/>
      <c r="AI118" s="15"/>
      <c r="AJ118" s="15"/>
      <c r="AK118" s="15"/>
      <c r="AL118" s="12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</row>
    <row r="119" spans="1:52" ht="13.5" customHeight="1" x14ac:dyDescent="0.2">
      <c r="A119" s="2">
        <v>100</v>
      </c>
      <c r="B119" s="120"/>
      <c r="C119" s="68"/>
      <c r="D119" s="179"/>
      <c r="E119" s="69"/>
      <c r="F119" s="300"/>
      <c r="G119" s="136"/>
      <c r="H119" s="137" t="str">
        <f t="shared" si="1"/>
        <v/>
      </c>
      <c r="I119" s="138"/>
      <c r="J119" s="147"/>
      <c r="K119" s="64"/>
      <c r="L119" s="64"/>
      <c r="M119" s="64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26"/>
      <c r="AI119" s="15"/>
      <c r="AJ119" s="15"/>
      <c r="AK119" s="15"/>
      <c r="AL119" s="12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</row>
    <row r="120" spans="1:52" ht="13.5" customHeight="1" x14ac:dyDescent="0.2">
      <c r="A120" s="2">
        <v>101</v>
      </c>
      <c r="B120" s="120"/>
      <c r="C120" s="68"/>
      <c r="D120" s="179"/>
      <c r="E120" s="69"/>
      <c r="F120" s="300"/>
      <c r="G120" s="136"/>
      <c r="H120" s="137" t="str">
        <f t="shared" si="1"/>
        <v/>
      </c>
      <c r="I120" s="138"/>
      <c r="J120" s="147"/>
      <c r="K120" s="64"/>
      <c r="L120" s="64"/>
      <c r="M120" s="64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25"/>
      <c r="AI120" s="15"/>
      <c r="AJ120" s="15"/>
      <c r="AK120" s="15"/>
      <c r="AL120" s="12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</row>
    <row r="121" spans="1:52" ht="13.5" customHeight="1" x14ac:dyDescent="0.2">
      <c r="A121" s="2">
        <v>102</v>
      </c>
      <c r="B121" s="120"/>
      <c r="C121" s="68"/>
      <c r="D121" s="179"/>
      <c r="E121" s="69"/>
      <c r="F121" s="300"/>
      <c r="G121" s="136"/>
      <c r="H121" s="137" t="str">
        <f t="shared" si="1"/>
        <v/>
      </c>
      <c r="I121" s="138"/>
      <c r="J121" s="147"/>
      <c r="K121" s="64"/>
      <c r="L121" s="64"/>
      <c r="M121" s="64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25"/>
      <c r="AI121" s="15"/>
      <c r="AJ121" s="15"/>
      <c r="AK121" s="15"/>
      <c r="AL121" s="12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</row>
    <row r="122" spans="1:52" ht="13.5" customHeight="1" x14ac:dyDescent="0.2">
      <c r="A122" s="2">
        <v>103</v>
      </c>
      <c r="B122" s="120"/>
      <c r="C122" s="68"/>
      <c r="D122" s="179"/>
      <c r="E122" s="69"/>
      <c r="F122" s="300"/>
      <c r="G122" s="136"/>
      <c r="H122" s="137" t="str">
        <f t="shared" si="1"/>
        <v/>
      </c>
      <c r="I122" s="138"/>
      <c r="J122" s="147"/>
      <c r="K122" s="64"/>
      <c r="L122" s="64"/>
      <c r="M122" s="64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25"/>
      <c r="AI122" s="15"/>
      <c r="AJ122" s="15"/>
      <c r="AK122" s="15"/>
      <c r="AL122" s="12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</row>
    <row r="123" spans="1:52" ht="13.5" customHeight="1" x14ac:dyDescent="0.2">
      <c r="A123" s="2">
        <v>104</v>
      </c>
      <c r="B123" s="120"/>
      <c r="C123" s="68"/>
      <c r="D123" s="179"/>
      <c r="E123" s="69"/>
      <c r="F123" s="300"/>
      <c r="G123" s="136"/>
      <c r="H123" s="137" t="str">
        <f t="shared" si="1"/>
        <v/>
      </c>
      <c r="I123" s="138"/>
      <c r="J123" s="147"/>
      <c r="K123" s="64"/>
      <c r="L123" s="64"/>
      <c r="M123" s="64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26"/>
      <c r="AI123" s="15"/>
      <c r="AJ123" s="15"/>
      <c r="AK123" s="15"/>
      <c r="AL123" s="12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</row>
    <row r="124" spans="1:52" ht="13.5" customHeight="1" x14ac:dyDescent="0.2">
      <c r="A124" s="2">
        <v>105</v>
      </c>
      <c r="B124" s="120"/>
      <c r="C124" s="68"/>
      <c r="D124" s="179"/>
      <c r="E124" s="69"/>
      <c r="F124" s="300"/>
      <c r="G124" s="136"/>
      <c r="H124" s="137" t="str">
        <f t="shared" si="1"/>
        <v/>
      </c>
      <c r="I124" s="138"/>
      <c r="J124" s="147"/>
      <c r="K124" s="64"/>
      <c r="L124" s="64"/>
      <c r="M124" s="64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25"/>
      <c r="AI124" s="15"/>
      <c r="AJ124" s="15"/>
      <c r="AK124" s="15"/>
      <c r="AL124" s="12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</row>
    <row r="125" spans="1:52" ht="13.5" customHeight="1" x14ac:dyDescent="0.2">
      <c r="A125" s="2">
        <v>106</v>
      </c>
      <c r="B125" s="120"/>
      <c r="C125" s="68"/>
      <c r="D125" s="179"/>
      <c r="E125" s="69"/>
      <c r="F125" s="300"/>
      <c r="G125" s="136"/>
      <c r="H125" s="137" t="str">
        <f t="shared" si="1"/>
        <v/>
      </c>
      <c r="I125" s="138"/>
      <c r="J125" s="147"/>
      <c r="K125" s="64"/>
      <c r="L125" s="64"/>
      <c r="M125" s="64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25"/>
      <c r="AI125" s="15"/>
      <c r="AJ125" s="15"/>
      <c r="AK125" s="15"/>
      <c r="AL125" s="12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</row>
    <row r="126" spans="1:52" ht="13.5" customHeight="1" x14ac:dyDescent="0.2">
      <c r="A126" s="2">
        <v>107</v>
      </c>
      <c r="B126" s="120"/>
      <c r="C126" s="68"/>
      <c r="D126" s="179"/>
      <c r="E126" s="69"/>
      <c r="F126" s="300"/>
      <c r="G126" s="136"/>
      <c r="H126" s="137" t="str">
        <f t="shared" si="1"/>
        <v/>
      </c>
      <c r="I126" s="138"/>
      <c r="J126" s="147"/>
      <c r="K126" s="64"/>
      <c r="L126" s="64"/>
      <c r="M126" s="64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25"/>
      <c r="AI126" s="15"/>
      <c r="AJ126" s="15"/>
      <c r="AK126" s="15"/>
      <c r="AL126" s="12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</row>
    <row r="127" spans="1:52" ht="13.5" customHeight="1" x14ac:dyDescent="0.2">
      <c r="A127" s="2">
        <v>108</v>
      </c>
      <c r="B127" s="120"/>
      <c r="C127" s="68"/>
      <c r="D127" s="179"/>
      <c r="E127" s="69"/>
      <c r="F127" s="300"/>
      <c r="G127" s="136"/>
      <c r="H127" s="137" t="str">
        <f t="shared" si="1"/>
        <v/>
      </c>
      <c r="I127" s="138"/>
      <c r="J127" s="147"/>
      <c r="K127" s="64"/>
      <c r="L127" s="64"/>
      <c r="M127" s="64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26"/>
      <c r="AI127" s="15"/>
      <c r="AJ127" s="15"/>
      <c r="AK127" s="15"/>
      <c r="AL127" s="12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</row>
    <row r="128" spans="1:52" ht="13.5" customHeight="1" x14ac:dyDescent="0.2">
      <c r="A128" s="2">
        <v>109</v>
      </c>
      <c r="B128" s="120"/>
      <c r="C128" s="68"/>
      <c r="D128" s="179"/>
      <c r="E128" s="69"/>
      <c r="F128" s="300"/>
      <c r="G128" s="136"/>
      <c r="H128" s="137" t="str">
        <f t="shared" si="1"/>
        <v/>
      </c>
      <c r="I128" s="138"/>
      <c r="J128" s="147"/>
      <c r="K128" s="64"/>
      <c r="L128" s="64"/>
      <c r="M128" s="64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25"/>
      <c r="AI128" s="15"/>
      <c r="AJ128" s="15"/>
      <c r="AK128" s="15"/>
      <c r="AL128" s="12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</row>
    <row r="129" spans="1:52" ht="13.5" customHeight="1" x14ac:dyDescent="0.2">
      <c r="A129" s="2">
        <v>110</v>
      </c>
      <c r="B129" s="120"/>
      <c r="C129" s="68"/>
      <c r="D129" s="179"/>
      <c r="E129" s="69"/>
      <c r="F129" s="300"/>
      <c r="G129" s="136"/>
      <c r="H129" s="137" t="str">
        <f t="shared" si="1"/>
        <v/>
      </c>
      <c r="I129" s="138"/>
      <c r="J129" s="147"/>
      <c r="K129" s="64"/>
      <c r="L129" s="64"/>
      <c r="M129" s="64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2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</row>
    <row r="130" spans="1:52" ht="13.5" customHeight="1" x14ac:dyDescent="0.2">
      <c r="A130" s="2">
        <v>111</v>
      </c>
      <c r="B130" s="120"/>
      <c r="C130" s="68"/>
      <c r="D130" s="179"/>
      <c r="E130" s="69"/>
      <c r="F130" s="300"/>
      <c r="G130" s="136"/>
      <c r="H130" s="137" t="str">
        <f t="shared" si="1"/>
        <v/>
      </c>
      <c r="I130" s="138"/>
      <c r="J130" s="147"/>
      <c r="K130" s="64"/>
      <c r="L130" s="64"/>
      <c r="M130" s="64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</row>
    <row r="131" spans="1:52" ht="13.5" customHeight="1" x14ac:dyDescent="0.2">
      <c r="A131" s="2">
        <v>112</v>
      </c>
      <c r="B131" s="120"/>
      <c r="C131" s="68"/>
      <c r="D131" s="179"/>
      <c r="E131" s="69"/>
      <c r="F131" s="300"/>
      <c r="G131" s="136"/>
      <c r="H131" s="137" t="str">
        <f t="shared" si="1"/>
        <v/>
      </c>
      <c r="I131" s="138"/>
      <c r="J131" s="147"/>
      <c r="K131" s="64"/>
      <c r="L131" s="64"/>
      <c r="M131" s="64"/>
    </row>
    <row r="132" spans="1:52" ht="13.5" customHeight="1" x14ac:dyDescent="0.2">
      <c r="A132" s="2">
        <v>113</v>
      </c>
      <c r="B132" s="120"/>
      <c r="C132" s="68"/>
      <c r="D132" s="179"/>
      <c r="E132" s="69"/>
      <c r="F132" s="300"/>
      <c r="G132" s="136"/>
      <c r="H132" s="137" t="str">
        <f t="shared" si="1"/>
        <v/>
      </c>
      <c r="I132" s="138"/>
      <c r="J132" s="147"/>
      <c r="K132" s="64"/>
      <c r="L132" s="64"/>
      <c r="M132" s="64"/>
    </row>
    <row r="133" spans="1:52" ht="13.5" customHeight="1" x14ac:dyDescent="0.2">
      <c r="A133" s="2">
        <v>114</v>
      </c>
      <c r="B133" s="120"/>
      <c r="C133" s="68"/>
      <c r="D133" s="179"/>
      <c r="E133" s="69"/>
      <c r="F133" s="300"/>
      <c r="G133" s="136"/>
      <c r="H133" s="137" t="str">
        <f t="shared" si="1"/>
        <v/>
      </c>
      <c r="I133" s="138"/>
      <c r="J133" s="147"/>
      <c r="K133" s="64"/>
      <c r="L133" s="64"/>
      <c r="M133" s="64"/>
    </row>
    <row r="134" spans="1:52" ht="13.5" customHeight="1" x14ac:dyDescent="0.2">
      <c r="A134" s="2">
        <v>115</v>
      </c>
      <c r="B134" s="120"/>
      <c r="C134" s="68"/>
      <c r="D134" s="179"/>
      <c r="E134" s="69"/>
      <c r="F134" s="300"/>
      <c r="G134" s="136"/>
      <c r="H134" s="137" t="str">
        <f t="shared" si="1"/>
        <v/>
      </c>
      <c r="I134" s="138"/>
      <c r="J134" s="147"/>
      <c r="K134" s="64"/>
      <c r="L134" s="64"/>
      <c r="M134" s="64"/>
    </row>
    <row r="135" spans="1:52" ht="13.5" customHeight="1" x14ac:dyDescent="0.2">
      <c r="A135" s="2">
        <v>116</v>
      </c>
      <c r="B135" s="120"/>
      <c r="C135" s="68"/>
      <c r="D135" s="179"/>
      <c r="E135" s="69"/>
      <c r="F135" s="300"/>
      <c r="G135" s="136"/>
      <c r="H135" s="137" t="str">
        <f t="shared" si="1"/>
        <v/>
      </c>
      <c r="I135" s="138"/>
      <c r="J135" s="147"/>
      <c r="K135" s="64"/>
      <c r="L135" s="64"/>
      <c r="M135" s="64"/>
    </row>
    <row r="136" spans="1:52" ht="13.5" customHeight="1" x14ac:dyDescent="0.2">
      <c r="A136" s="2">
        <v>117</v>
      </c>
      <c r="B136" s="120"/>
      <c r="C136" s="68"/>
      <c r="D136" s="179"/>
      <c r="E136" s="69"/>
      <c r="F136" s="300"/>
      <c r="G136" s="136"/>
      <c r="H136" s="137" t="str">
        <f t="shared" si="1"/>
        <v/>
      </c>
      <c r="I136" s="138"/>
      <c r="J136" s="147"/>
      <c r="K136" s="64"/>
      <c r="L136" s="64"/>
      <c r="M136" s="64"/>
    </row>
    <row r="137" spans="1:52" ht="13.5" customHeight="1" x14ac:dyDescent="0.2">
      <c r="A137" s="2">
        <v>118</v>
      </c>
      <c r="B137" s="120"/>
      <c r="C137" s="68"/>
      <c r="D137" s="179"/>
      <c r="E137" s="69"/>
      <c r="F137" s="300"/>
      <c r="G137" s="136"/>
      <c r="H137" s="137" t="str">
        <f t="shared" si="1"/>
        <v/>
      </c>
      <c r="I137" s="138"/>
      <c r="J137" s="147"/>
      <c r="K137" s="64"/>
      <c r="L137" s="64"/>
      <c r="M137" s="64"/>
    </row>
    <row r="138" spans="1:52" ht="13.5" customHeight="1" x14ac:dyDescent="0.2">
      <c r="A138" s="2">
        <v>119</v>
      </c>
      <c r="B138" s="120"/>
      <c r="C138" s="68"/>
      <c r="D138" s="179"/>
      <c r="E138" s="69"/>
      <c r="F138" s="300"/>
      <c r="G138" s="136"/>
      <c r="H138" s="137" t="str">
        <f t="shared" si="1"/>
        <v/>
      </c>
      <c r="I138" s="138"/>
      <c r="J138" s="147"/>
      <c r="K138" s="64"/>
      <c r="L138" s="64"/>
      <c r="M138" s="64"/>
    </row>
    <row r="139" spans="1:52" ht="13.5" customHeight="1" thickBot="1" x14ac:dyDescent="0.25">
      <c r="A139" s="2">
        <v>120</v>
      </c>
      <c r="B139" s="120"/>
      <c r="C139" s="71"/>
      <c r="D139" s="179"/>
      <c r="E139" s="72"/>
      <c r="F139" s="300"/>
      <c r="G139" s="148"/>
      <c r="H139" s="149" t="str">
        <f t="shared" si="1"/>
        <v/>
      </c>
      <c r="I139" s="150"/>
      <c r="J139" s="147"/>
      <c r="K139" s="64"/>
      <c r="L139" s="64"/>
      <c r="M139" s="64"/>
    </row>
    <row r="140" spans="1:52" ht="13.5" customHeight="1" thickBot="1" x14ac:dyDescent="0.25">
      <c r="A140" s="1"/>
      <c r="B140" s="151"/>
      <c r="C140" s="152"/>
      <c r="D140" s="152"/>
      <c r="E140" s="152"/>
      <c r="F140" s="152"/>
      <c r="G140" s="152"/>
      <c r="H140" s="152"/>
      <c r="I140" s="152"/>
      <c r="J140" s="153"/>
      <c r="K140" s="64"/>
      <c r="L140" s="64"/>
      <c r="M140" s="64"/>
    </row>
    <row r="141" spans="1:52" ht="13.5" thickTop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</row>
    <row r="142" spans="1:52" x14ac:dyDescent="0.2">
      <c r="A142" s="1"/>
    </row>
    <row r="143" spans="1:52" x14ac:dyDescent="0.2">
      <c r="A143" s="1"/>
    </row>
    <row r="144" spans="1:52" x14ac:dyDescent="0.2">
      <c r="A144" s="1"/>
    </row>
    <row r="145" spans="1:67" x14ac:dyDescent="0.2">
      <c r="A145" s="1"/>
    </row>
    <row r="146" spans="1:67" x14ac:dyDescent="0.2">
      <c r="A146" s="1"/>
    </row>
    <row r="147" spans="1:67" x14ac:dyDescent="0.2">
      <c r="A147" s="1"/>
    </row>
    <row r="148" spans="1:67" x14ac:dyDescent="0.2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</row>
    <row r="149" spans="1:67" x14ac:dyDescent="0.2">
      <c r="A149" s="1"/>
    </row>
    <row r="150" spans="1:67" x14ac:dyDescent="0.2">
      <c r="A150" s="1"/>
    </row>
    <row r="151" spans="1:67" x14ac:dyDescent="0.2">
      <c r="A151" s="1"/>
    </row>
    <row r="152" spans="1:67" ht="13.5" thickBot="1" x14ac:dyDescent="0.25">
      <c r="A152" s="1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286" t="s">
        <v>115</v>
      </c>
      <c r="AZ152" s="286"/>
      <c r="BA152" s="286"/>
      <c r="BB152" s="286"/>
      <c r="BC152" s="66"/>
      <c r="BD152" s="286" t="s">
        <v>116</v>
      </c>
      <c r="BE152" s="286"/>
      <c r="BF152" s="286"/>
      <c r="BG152" s="286"/>
      <c r="BH152" s="286"/>
      <c r="BI152" s="66"/>
      <c r="BJ152" s="359" t="s">
        <v>117</v>
      </c>
      <c r="BK152" s="359"/>
      <c r="BL152" s="164"/>
      <c r="BM152" s="359" t="s">
        <v>118</v>
      </c>
      <c r="BN152" s="359"/>
      <c r="BO152" s="359"/>
    </row>
    <row r="153" spans="1:67" x14ac:dyDescent="0.2">
      <c r="A153" s="1"/>
      <c r="U153" s="73"/>
      <c r="V153" s="74"/>
      <c r="W153" s="74"/>
      <c r="X153" s="74"/>
      <c r="Y153" s="75"/>
      <c r="Z153" s="66"/>
      <c r="AA153" s="73"/>
      <c r="AB153" s="74"/>
      <c r="AC153" s="74"/>
      <c r="AD153" s="74"/>
      <c r="AE153" s="75"/>
      <c r="AF153" s="66"/>
      <c r="AG153" s="73"/>
      <c r="AH153" s="74"/>
      <c r="AI153" s="74"/>
      <c r="AJ153" s="74"/>
      <c r="AK153" s="75"/>
      <c r="AL153" s="66"/>
      <c r="AM153" s="73"/>
      <c r="AN153" s="74"/>
      <c r="AO153" s="74"/>
      <c r="AP153" s="74"/>
      <c r="AQ153" s="75"/>
      <c r="AR153" s="66"/>
      <c r="AS153" s="73"/>
      <c r="AT153" s="74"/>
      <c r="AU153" s="74"/>
      <c r="AV153" s="74"/>
      <c r="AW153" s="75"/>
      <c r="AX153" s="66"/>
      <c r="AY153" s="286"/>
      <c r="AZ153" s="286"/>
      <c r="BA153" s="286"/>
      <c r="BB153" s="286"/>
      <c r="BC153" s="66"/>
      <c r="BD153" s="286"/>
      <c r="BE153" s="286"/>
      <c r="BF153" s="286"/>
      <c r="BG153" s="286"/>
      <c r="BH153" s="286"/>
      <c r="BI153" s="66"/>
      <c r="BJ153" s="359"/>
      <c r="BK153" s="359"/>
      <c r="BL153" s="164"/>
      <c r="BM153" s="359"/>
      <c r="BN153" s="359"/>
      <c r="BO153" s="359"/>
    </row>
    <row r="154" spans="1:67" ht="18" x14ac:dyDescent="0.25">
      <c r="A154" s="1"/>
      <c r="N154" t="s">
        <v>13</v>
      </c>
      <c r="Q154" t="s">
        <v>15</v>
      </c>
      <c r="U154" s="76"/>
      <c r="V154" s="77" t="s">
        <v>47</v>
      </c>
      <c r="W154" s="77"/>
      <c r="X154" s="78"/>
      <c r="Y154" s="79"/>
      <c r="Z154" s="66"/>
      <c r="AA154" s="76"/>
      <c r="AB154" s="77" t="s">
        <v>48</v>
      </c>
      <c r="AC154" s="78"/>
      <c r="AD154" s="80"/>
      <c r="AE154" s="79"/>
      <c r="AF154" s="66"/>
      <c r="AG154" s="81"/>
      <c r="AH154" s="77" t="s">
        <v>49</v>
      </c>
      <c r="AI154" s="78"/>
      <c r="AJ154" s="78"/>
      <c r="AK154" s="82"/>
      <c r="AL154" s="66"/>
      <c r="AM154" s="81"/>
      <c r="AN154" s="77" t="s">
        <v>81</v>
      </c>
      <c r="AO154" s="83"/>
      <c r="AP154" s="80"/>
      <c r="AQ154" s="79"/>
      <c r="AR154" s="66"/>
      <c r="AS154" s="76"/>
      <c r="AT154" s="84" t="s">
        <v>110</v>
      </c>
      <c r="AU154" s="78"/>
      <c r="AV154" s="80"/>
      <c r="AW154" s="79"/>
      <c r="AX154" s="66"/>
      <c r="AY154" s="85"/>
      <c r="AZ154" s="85"/>
      <c r="BA154" s="85" t="s">
        <v>77</v>
      </c>
      <c r="BB154" s="85"/>
      <c r="BC154" s="66"/>
      <c r="BD154" s="86" t="s">
        <v>10</v>
      </c>
      <c r="BE154" s="85"/>
      <c r="BF154" s="87"/>
      <c r="BG154" s="88"/>
      <c r="BH154" s="88"/>
      <c r="BI154" s="89"/>
      <c r="BJ154" s="174"/>
      <c r="BK154" s="174"/>
      <c r="BL154" s="164"/>
      <c r="BM154" s="165"/>
      <c r="BN154" s="165"/>
      <c r="BO154" s="165"/>
    </row>
    <row r="155" spans="1:67" x14ac:dyDescent="0.2">
      <c r="A155" s="1"/>
      <c r="N155" s="8" t="s">
        <v>14</v>
      </c>
      <c r="O155" s="8"/>
      <c r="P155" s="8"/>
      <c r="Q155" s="8" t="s">
        <v>16</v>
      </c>
      <c r="R155" s="8"/>
      <c r="S155" s="8"/>
      <c r="T155" s="8"/>
      <c r="U155" s="90"/>
      <c r="V155" s="91" t="s">
        <v>88</v>
      </c>
      <c r="W155" s="91"/>
      <c r="X155" s="92"/>
      <c r="Y155" s="93"/>
      <c r="Z155" s="94"/>
      <c r="AA155" s="90"/>
      <c r="AB155" s="91"/>
      <c r="AC155" s="91"/>
      <c r="AD155" s="95"/>
      <c r="AE155" s="93"/>
      <c r="AF155" s="94"/>
      <c r="AG155" s="90"/>
      <c r="AH155" s="83"/>
      <c r="AI155" s="95"/>
      <c r="AJ155" s="95"/>
      <c r="AK155" s="93"/>
      <c r="AL155" s="94"/>
      <c r="AM155" s="90"/>
      <c r="AN155" s="96"/>
      <c r="AO155" s="95"/>
      <c r="AP155" s="95"/>
      <c r="AQ155" s="93"/>
      <c r="AR155" s="94"/>
      <c r="AS155" s="90"/>
      <c r="AT155" s="91" t="s">
        <v>111</v>
      </c>
      <c r="AU155" s="92"/>
      <c r="AV155" s="95"/>
      <c r="AW155" s="93"/>
      <c r="AX155" s="94"/>
      <c r="AY155" s="97" t="s">
        <v>80</v>
      </c>
      <c r="AZ155" s="97"/>
      <c r="BA155" s="97" t="s">
        <v>79</v>
      </c>
      <c r="BB155" s="97" t="s">
        <v>78</v>
      </c>
      <c r="BC155" s="94"/>
      <c r="BD155" s="98"/>
      <c r="BE155" s="85"/>
      <c r="BF155" s="85"/>
      <c r="BG155" s="85"/>
      <c r="BH155" s="85"/>
      <c r="BI155" s="66"/>
      <c r="BJ155" s="165"/>
      <c r="BK155" s="165"/>
      <c r="BL155" s="175"/>
      <c r="BM155" s="176"/>
      <c r="BN155" s="176"/>
      <c r="BO155" s="176"/>
    </row>
    <row r="156" spans="1:67" x14ac:dyDescent="0.2">
      <c r="A156" s="1"/>
      <c r="N156" t="s">
        <v>12</v>
      </c>
      <c r="Q156" t="s">
        <v>86</v>
      </c>
      <c r="U156" s="276" t="s">
        <v>84</v>
      </c>
      <c r="V156" s="279"/>
      <c r="W156" s="280"/>
      <c r="X156" s="6">
        <f>COUNTIF(BK156:BK275,"&gt;0")</f>
        <v>57</v>
      </c>
      <c r="Y156" s="79"/>
      <c r="Z156" s="66"/>
      <c r="AA156" s="276" t="s">
        <v>8</v>
      </c>
      <c r="AB156" s="277"/>
      <c r="AC156" s="278"/>
      <c r="AD156" s="6">
        <f>COUNT(BF156:BF275)</f>
        <v>57</v>
      </c>
      <c r="AE156" s="79"/>
      <c r="AF156" s="66"/>
      <c r="AG156" s="276" t="s">
        <v>84</v>
      </c>
      <c r="AH156" s="277"/>
      <c r="AI156" s="278"/>
      <c r="AJ156" s="6">
        <f>COUNT(BF156:BF275)</f>
        <v>57</v>
      </c>
      <c r="AK156" s="79"/>
      <c r="AL156" s="66"/>
      <c r="AM156" s="276" t="s">
        <v>8</v>
      </c>
      <c r="AN156" s="279"/>
      <c r="AO156" s="280"/>
      <c r="AP156" s="6">
        <f>COUNT(BF156:BF275)</f>
        <v>57</v>
      </c>
      <c r="AQ156" s="79"/>
      <c r="AR156" s="66"/>
      <c r="AS156" s="276" t="s">
        <v>84</v>
      </c>
      <c r="AT156" s="279"/>
      <c r="AU156" s="280"/>
      <c r="AV156" s="99">
        <f>AD156+AV157</f>
        <v>57</v>
      </c>
      <c r="AW156" s="79"/>
      <c r="AX156" s="66"/>
      <c r="AY156" s="85">
        <v>1</v>
      </c>
      <c r="AZ156" s="85"/>
      <c r="BA156" s="85">
        <f>POWER((1-0.95),1/AY156)</f>
        <v>5.0000000000000044E-2</v>
      </c>
      <c r="BB156" s="85">
        <f>NORMSINV(BA156)</f>
        <v>-1.6448536269514715</v>
      </c>
      <c r="BC156" s="66"/>
      <c r="BD156" s="98">
        <f>IF(BJ156&gt;0,LN(BJ156),"NoValue")</f>
        <v>4.5951198501345898</v>
      </c>
      <c r="BE156" s="85"/>
      <c r="BF156" s="100">
        <f t="shared" ref="BF156:BF187" si="2">IF(BD156="NoValue","NoValue",POWER(BD156-$X$160,2))</f>
        <v>1.2621774483536189E-29</v>
      </c>
      <c r="BG156" s="85"/>
      <c r="BH156" s="100">
        <f t="shared" ref="BH156:BH187" si="3">IF(BF156="NoValue","NoValue",POWER(D20-$AJ$162,2))</f>
        <v>0</v>
      </c>
      <c r="BI156" s="66"/>
      <c r="BJ156" s="165">
        <f t="shared" ref="BJ156:BJ187" si="4">IF(D20="ND",0,D20)</f>
        <v>99</v>
      </c>
      <c r="BK156" s="165">
        <f t="shared" ref="BK156:BK187" si="5">IF(D20="ND",1,D20)</f>
        <v>99</v>
      </c>
      <c r="BL156" s="164"/>
      <c r="BM156" s="165">
        <f>COUNT(D20:D139)</f>
        <v>57</v>
      </c>
      <c r="BN156" s="165">
        <f t="shared" ref="BN156:BN174" si="6">COUNT(L20)</f>
        <v>0</v>
      </c>
      <c r="BO156" s="165">
        <f t="shared" ref="BO156:BO175" si="7">BN156/($AV$157+$BM$156)</f>
        <v>0</v>
      </c>
    </row>
    <row r="157" spans="1:67" x14ac:dyDescent="0.2">
      <c r="A157" s="1"/>
      <c r="N157" t="s">
        <v>44</v>
      </c>
      <c r="Q157" t="s">
        <v>87</v>
      </c>
      <c r="U157" s="76"/>
      <c r="V157" s="101"/>
      <c r="W157" s="101"/>
      <c r="X157" s="9"/>
      <c r="Y157" s="79"/>
      <c r="Z157" s="66"/>
      <c r="AA157" s="76"/>
      <c r="AB157" s="80"/>
      <c r="AC157" s="102"/>
      <c r="AD157" s="9"/>
      <c r="AE157" s="79"/>
      <c r="AF157" s="66"/>
      <c r="AG157" s="76"/>
      <c r="AH157" s="80"/>
      <c r="AI157" s="102"/>
      <c r="AJ157" s="9"/>
      <c r="AK157" s="79"/>
      <c r="AL157" s="66"/>
      <c r="AM157" s="76"/>
      <c r="AN157" s="80"/>
      <c r="AO157" s="102"/>
      <c r="AP157" s="9"/>
      <c r="AQ157" s="79"/>
      <c r="AR157" s="66"/>
      <c r="AS157" s="276" t="s">
        <v>85</v>
      </c>
      <c r="AT157" s="279"/>
      <c r="AU157" s="280"/>
      <c r="AV157" s="99">
        <f>COUNT(L20:L34)</f>
        <v>0</v>
      </c>
      <c r="AW157" s="79"/>
      <c r="AX157" s="66"/>
      <c r="AY157" s="85">
        <v>2</v>
      </c>
      <c r="AZ157" s="85"/>
      <c r="BA157" s="85">
        <f t="shared" ref="BA157:BA220" si="8">POWER((1-0.95),1/AY157)</f>
        <v>0.22360679774997907</v>
      </c>
      <c r="BB157" s="85">
        <f t="shared" ref="BB157:BB220" si="9">NORMSINV(BA157)</f>
        <v>-0.76006857515550819</v>
      </c>
      <c r="BC157" s="66"/>
      <c r="BD157" s="98">
        <f t="shared" ref="BD157:BD220" si="10">IF(BJ157&gt;0,LN(BJ157),"NoValue")</f>
        <v>4.5951198501345898</v>
      </c>
      <c r="BE157" s="85"/>
      <c r="BF157" s="100">
        <f t="shared" si="2"/>
        <v>1.2621774483536189E-29</v>
      </c>
      <c r="BG157" s="85"/>
      <c r="BH157" s="100">
        <f t="shared" si="3"/>
        <v>0</v>
      </c>
      <c r="BI157" s="66"/>
      <c r="BJ157" s="165">
        <f t="shared" si="4"/>
        <v>99</v>
      </c>
      <c r="BK157" s="165">
        <f t="shared" si="5"/>
        <v>99</v>
      </c>
      <c r="BL157" s="164"/>
      <c r="BM157" s="165"/>
      <c r="BN157" s="165">
        <f t="shared" si="6"/>
        <v>0</v>
      </c>
      <c r="BO157" s="165">
        <f t="shared" si="7"/>
        <v>0</v>
      </c>
    </row>
    <row r="158" spans="1:67" x14ac:dyDescent="0.2">
      <c r="A158" s="1"/>
      <c r="N158" t="s">
        <v>32</v>
      </c>
      <c r="Q158" t="s">
        <v>17</v>
      </c>
      <c r="U158" s="276" t="s">
        <v>85</v>
      </c>
      <c r="V158" s="279"/>
      <c r="W158" s="280"/>
      <c r="X158" s="6">
        <f>+X156-COUNT(D20:D139)</f>
        <v>0</v>
      </c>
      <c r="Y158" s="79"/>
      <c r="Z158" s="66"/>
      <c r="AA158" s="76"/>
      <c r="AB158" s="9"/>
      <c r="AC158" s="102"/>
      <c r="AD158" s="9"/>
      <c r="AE158" s="79"/>
      <c r="AF158" s="66"/>
      <c r="AG158" s="76"/>
      <c r="AH158" s="80"/>
      <c r="AI158" s="102"/>
      <c r="AJ158" s="9"/>
      <c r="AK158" s="79"/>
      <c r="AL158" s="66"/>
      <c r="AM158" s="76"/>
      <c r="AN158" s="80"/>
      <c r="AO158" s="102"/>
      <c r="AP158" s="9"/>
      <c r="AQ158" s="79"/>
      <c r="AR158" s="66"/>
      <c r="AS158" s="76"/>
      <c r="AT158" s="102"/>
      <c r="AU158" s="102"/>
      <c r="AV158" s="102"/>
      <c r="AW158" s="79"/>
      <c r="AX158" s="66"/>
      <c r="AY158" s="85">
        <v>3</v>
      </c>
      <c r="AZ158" s="85"/>
      <c r="BA158" s="85">
        <f t="shared" si="8"/>
        <v>0.36840314986403883</v>
      </c>
      <c r="BB158" s="85">
        <f t="shared" si="9"/>
        <v>-0.33608562293912536</v>
      </c>
      <c r="BC158" s="66"/>
      <c r="BD158" s="98">
        <f t="shared" si="10"/>
        <v>4.5951198501345898</v>
      </c>
      <c r="BE158" s="85"/>
      <c r="BF158" s="100">
        <f t="shared" si="2"/>
        <v>1.2621774483536189E-29</v>
      </c>
      <c r="BG158" s="85"/>
      <c r="BH158" s="100">
        <f t="shared" si="3"/>
        <v>0</v>
      </c>
      <c r="BI158" s="66"/>
      <c r="BJ158" s="165">
        <f t="shared" si="4"/>
        <v>99</v>
      </c>
      <c r="BK158" s="165">
        <f t="shared" si="5"/>
        <v>99</v>
      </c>
      <c r="BL158" s="164"/>
      <c r="BM158" s="165"/>
      <c r="BN158" s="165">
        <f t="shared" si="6"/>
        <v>0</v>
      </c>
      <c r="BO158" s="165">
        <f t="shared" si="7"/>
        <v>0</v>
      </c>
    </row>
    <row r="159" spans="1:67" ht="15.75" x14ac:dyDescent="0.3">
      <c r="A159" s="1"/>
      <c r="N159" t="s">
        <v>58</v>
      </c>
      <c r="Q159" t="s">
        <v>41</v>
      </c>
      <c r="U159" s="76"/>
      <c r="V159" s="80"/>
      <c r="W159" s="80"/>
      <c r="X159" s="9"/>
      <c r="Y159" s="79"/>
      <c r="Z159" s="66"/>
      <c r="AA159" s="76"/>
      <c r="AB159" s="80"/>
      <c r="AC159" s="102"/>
      <c r="AD159" s="9"/>
      <c r="AE159" s="79"/>
      <c r="AF159" s="66"/>
      <c r="AG159" s="76"/>
      <c r="AH159" s="80"/>
      <c r="AI159" s="102"/>
      <c r="AJ159" s="9"/>
      <c r="AK159" s="79"/>
      <c r="AL159" s="66"/>
      <c r="AM159" s="76"/>
      <c r="AN159" s="80"/>
      <c r="AO159" s="102"/>
      <c r="AP159" s="9"/>
      <c r="AQ159" s="79"/>
      <c r="AR159" s="66"/>
      <c r="AS159" s="156"/>
      <c r="AT159" s="159" t="s">
        <v>102</v>
      </c>
      <c r="AU159" s="159"/>
      <c r="AV159" s="159" t="e">
        <f>1/AV161*(BO156*L20+BO157*L21+BO158*L22+BO159*L23+BO160*L24+BO161*L25+BO162*L26+BO163*L27+BO164*L28+BO165*L29+BO166*L30+BO167*L31+BO168*L32+BO169*L33+BO170*L34+BO171*L35+BO172*L36+BO173*L37+BO174*L38+BO175*L41)</f>
        <v>#DIV/0!</v>
      </c>
      <c r="AW159" s="79"/>
      <c r="AX159" s="66"/>
      <c r="AY159" s="85">
        <v>4</v>
      </c>
      <c r="AZ159" s="85"/>
      <c r="BA159" s="85">
        <f t="shared" si="8"/>
        <v>0.47287080450158803</v>
      </c>
      <c r="BB159" s="85">
        <f t="shared" si="9"/>
        <v>-6.8055305331315347E-2</v>
      </c>
      <c r="BC159" s="66"/>
      <c r="BD159" s="98">
        <f t="shared" si="10"/>
        <v>4.5951198501345898</v>
      </c>
      <c r="BE159" s="85"/>
      <c r="BF159" s="100">
        <f t="shared" si="2"/>
        <v>1.2621774483536189E-29</v>
      </c>
      <c r="BG159" s="85"/>
      <c r="BH159" s="100">
        <f t="shared" si="3"/>
        <v>0</v>
      </c>
      <c r="BI159" s="66"/>
      <c r="BJ159" s="165">
        <f t="shared" si="4"/>
        <v>99</v>
      </c>
      <c r="BK159" s="165">
        <f t="shared" si="5"/>
        <v>99</v>
      </c>
      <c r="BL159" s="164"/>
      <c r="BM159" s="165"/>
      <c r="BN159" s="165">
        <f t="shared" si="6"/>
        <v>0</v>
      </c>
      <c r="BO159" s="165">
        <f t="shared" si="7"/>
        <v>0</v>
      </c>
    </row>
    <row r="160" spans="1:67" ht="15.75" x14ac:dyDescent="0.3">
      <c r="A160" s="1"/>
      <c r="N160" t="s">
        <v>36</v>
      </c>
      <c r="Q160" t="s">
        <v>42</v>
      </c>
      <c r="U160" s="257" t="s">
        <v>96</v>
      </c>
      <c r="V160" s="258"/>
      <c r="W160" s="258"/>
      <c r="X160" s="155">
        <f>AVERAGE(BD156:BD275)</f>
        <v>4.5951198501345862</v>
      </c>
      <c r="Y160" s="79"/>
      <c r="Z160" s="66"/>
      <c r="AA160" s="76"/>
      <c r="AB160" s="80"/>
      <c r="AC160" s="102"/>
      <c r="AD160" s="9"/>
      <c r="AE160" s="79"/>
      <c r="AF160" s="66"/>
      <c r="AG160" s="76"/>
      <c r="AH160" s="80"/>
      <c r="AI160" s="102"/>
      <c r="AJ160" s="9"/>
      <c r="AK160" s="79"/>
      <c r="AL160" s="66"/>
      <c r="AM160" s="76"/>
      <c r="AN160" s="80"/>
      <c r="AO160" s="102"/>
      <c r="AP160" s="9"/>
      <c r="AQ160" s="79"/>
      <c r="AR160" s="66"/>
      <c r="AS160" s="156"/>
      <c r="AT160" s="159" t="s">
        <v>103</v>
      </c>
      <c r="AU160" s="159"/>
      <c r="AV160" s="159" t="e">
        <f>1/AV161*((BO156*POWER(L20-AV159,2))+(BO157*POWER(L21-AV159,2))+(BO158*POWER(L22-AV159,2))+(BO159*POWER(L23-AV159,2))+(BO160*POWER(L24-AV159,2))+(BO161*POWER(L25-AV159,2))+(BO162*POWER(L26-AV159,2))+(BO163*POWER(L27-AV159,2))+(BO164*POWER(L28-AV159,2)+(BO165*POWER(L29-AV159,2))))</f>
        <v>#DIV/0!</v>
      </c>
      <c r="AW160" s="79"/>
      <c r="AX160" s="66"/>
      <c r="AY160" s="85">
        <v>5</v>
      </c>
      <c r="AZ160" s="85"/>
      <c r="BA160" s="85">
        <f t="shared" si="8"/>
        <v>0.54928027165305904</v>
      </c>
      <c r="BB160" s="85">
        <f t="shared" si="9"/>
        <v>0.12384316177062824</v>
      </c>
      <c r="BC160" s="66"/>
      <c r="BD160" s="98">
        <f t="shared" si="10"/>
        <v>4.5951198501345898</v>
      </c>
      <c r="BE160" s="85"/>
      <c r="BF160" s="100">
        <f t="shared" si="2"/>
        <v>1.2621774483536189E-29</v>
      </c>
      <c r="BG160" s="85"/>
      <c r="BH160" s="100">
        <f t="shared" si="3"/>
        <v>0</v>
      </c>
      <c r="BI160" s="66"/>
      <c r="BJ160" s="165">
        <f t="shared" si="4"/>
        <v>99</v>
      </c>
      <c r="BK160" s="165">
        <f t="shared" si="5"/>
        <v>99</v>
      </c>
      <c r="BL160" s="164"/>
      <c r="BM160" s="165"/>
      <c r="BN160" s="165">
        <f t="shared" si="6"/>
        <v>0</v>
      </c>
      <c r="BO160" s="165">
        <f t="shared" si="7"/>
        <v>0</v>
      </c>
    </row>
    <row r="161" spans="1:67" x14ac:dyDescent="0.2">
      <c r="A161" s="1"/>
      <c r="N161" t="s">
        <v>37</v>
      </c>
      <c r="Q161" t="s">
        <v>90</v>
      </c>
      <c r="U161" s="156"/>
      <c r="V161" s="157"/>
      <c r="W161" s="157"/>
      <c r="X161" s="158"/>
      <c r="Y161" s="79"/>
      <c r="Z161" s="66"/>
      <c r="AA161" s="76"/>
      <c r="AB161" s="80"/>
      <c r="AC161" s="102"/>
      <c r="AD161" s="9"/>
      <c r="AE161" s="79"/>
      <c r="AF161" s="66"/>
      <c r="AG161" s="76"/>
      <c r="AH161" s="80"/>
      <c r="AI161" s="102"/>
      <c r="AJ161" s="9"/>
      <c r="AK161" s="79"/>
      <c r="AL161" s="66"/>
      <c r="AM161" s="76"/>
      <c r="AN161" s="80"/>
      <c r="AO161" s="102"/>
      <c r="AP161" s="9"/>
      <c r="AQ161" s="79"/>
      <c r="AR161" s="66"/>
      <c r="AS161" s="156"/>
      <c r="AT161" s="159" t="s">
        <v>101</v>
      </c>
      <c r="AU161" s="159"/>
      <c r="AV161" s="159">
        <f>SUM(BO156:BO175)</f>
        <v>0</v>
      </c>
      <c r="AW161" s="79"/>
      <c r="AX161" s="66"/>
      <c r="AY161" s="85">
        <v>6</v>
      </c>
      <c r="AZ161" s="85"/>
      <c r="BA161" s="85">
        <f t="shared" si="8"/>
        <v>0.60696223100291735</v>
      </c>
      <c r="BB161" s="85">
        <f t="shared" si="9"/>
        <v>0.27141022589437608</v>
      </c>
      <c r="BC161" s="66"/>
      <c r="BD161" s="98">
        <f t="shared" si="10"/>
        <v>4.5951198501345898</v>
      </c>
      <c r="BE161" s="85"/>
      <c r="BF161" s="100">
        <f t="shared" si="2"/>
        <v>1.2621774483536189E-29</v>
      </c>
      <c r="BG161" s="85"/>
      <c r="BH161" s="100">
        <f t="shared" si="3"/>
        <v>0</v>
      </c>
      <c r="BI161" s="66"/>
      <c r="BJ161" s="165">
        <f t="shared" si="4"/>
        <v>99</v>
      </c>
      <c r="BK161" s="165">
        <f t="shared" si="5"/>
        <v>99</v>
      </c>
      <c r="BL161" s="164"/>
      <c r="BM161" s="165"/>
      <c r="BN161" s="165">
        <f t="shared" si="6"/>
        <v>0</v>
      </c>
      <c r="BO161" s="165">
        <f t="shared" si="7"/>
        <v>0</v>
      </c>
    </row>
    <row r="162" spans="1:67" x14ac:dyDescent="0.2">
      <c r="A162" s="1"/>
      <c r="N162" t="s">
        <v>39</v>
      </c>
      <c r="U162" s="257" t="s">
        <v>91</v>
      </c>
      <c r="V162" s="258"/>
      <c r="W162" s="258"/>
      <c r="X162" s="158">
        <f>SUM(BF156:BF275)/(X156-X158-1)</f>
        <v>1.2847163313599334E-29</v>
      </c>
      <c r="Y162" s="79"/>
      <c r="Z162" s="66"/>
      <c r="AA162" s="257" t="s">
        <v>96</v>
      </c>
      <c r="AB162" s="285"/>
      <c r="AC162" s="285"/>
      <c r="AD162" s="155">
        <f>AVERAGE(BD156:BD275)</f>
        <v>4.5951198501345862</v>
      </c>
      <c r="AE162" s="79"/>
      <c r="AF162" s="66"/>
      <c r="AG162" s="257" t="s">
        <v>95</v>
      </c>
      <c r="AH162" s="285"/>
      <c r="AI162" s="285"/>
      <c r="AJ162" s="155">
        <f>AVERAGE(D20:D139)</f>
        <v>99</v>
      </c>
      <c r="AK162" s="79"/>
      <c r="AL162" s="66"/>
      <c r="AM162" s="76"/>
      <c r="AN162" s="80"/>
      <c r="AO162" s="102"/>
      <c r="AP162" s="103"/>
      <c r="AQ162" s="79"/>
      <c r="AR162" s="66"/>
      <c r="AS162" s="156"/>
      <c r="AT162" s="159"/>
      <c r="AU162" s="159"/>
      <c r="AV162" s="159"/>
      <c r="AW162" s="79"/>
      <c r="AX162" s="66"/>
      <c r="AY162" s="85">
        <v>7</v>
      </c>
      <c r="AZ162" s="85"/>
      <c r="BA162" s="85">
        <f t="shared" si="8"/>
        <v>0.65183634486883923</v>
      </c>
      <c r="BB162" s="85">
        <f t="shared" si="9"/>
        <v>0.39028297612467511</v>
      </c>
      <c r="BC162" s="66"/>
      <c r="BD162" s="98">
        <f t="shared" si="10"/>
        <v>4.5951198501345898</v>
      </c>
      <c r="BE162" s="85"/>
      <c r="BF162" s="100">
        <f t="shared" si="2"/>
        <v>1.2621774483536189E-29</v>
      </c>
      <c r="BG162" s="85"/>
      <c r="BH162" s="100">
        <f t="shared" si="3"/>
        <v>0</v>
      </c>
      <c r="BI162" s="66"/>
      <c r="BJ162" s="165">
        <f t="shared" si="4"/>
        <v>99</v>
      </c>
      <c r="BK162" s="165">
        <f t="shared" si="5"/>
        <v>99</v>
      </c>
      <c r="BL162" s="164"/>
      <c r="BM162" s="165"/>
      <c r="BN162" s="165">
        <f t="shared" si="6"/>
        <v>0</v>
      </c>
      <c r="BO162" s="165">
        <f t="shared" si="7"/>
        <v>0</v>
      </c>
    </row>
    <row r="163" spans="1:67" x14ac:dyDescent="0.2">
      <c r="A163" s="1"/>
      <c r="N163" t="s">
        <v>38</v>
      </c>
      <c r="U163" s="156"/>
      <c r="V163" s="157"/>
      <c r="W163" s="157"/>
      <c r="X163" s="158"/>
      <c r="Y163" s="79"/>
      <c r="Z163" s="66"/>
      <c r="AA163" s="156"/>
      <c r="AB163" s="157"/>
      <c r="AC163" s="159"/>
      <c r="AD163" s="158"/>
      <c r="AE163" s="79"/>
      <c r="AF163" s="66"/>
      <c r="AG163" s="156"/>
      <c r="AH163" s="157"/>
      <c r="AI163" s="159"/>
      <c r="AJ163" s="158"/>
      <c r="AK163" s="79"/>
      <c r="AL163" s="66"/>
      <c r="AM163" s="76"/>
      <c r="AN163" s="80"/>
      <c r="AO163" s="102"/>
      <c r="AP163" s="9"/>
      <c r="AQ163" s="79"/>
      <c r="AR163" s="66"/>
      <c r="AS163" s="156"/>
      <c r="AT163" s="159" t="s">
        <v>104</v>
      </c>
      <c r="AU163" s="159"/>
      <c r="AV163" s="155">
        <f>AVERAGE(BD156:BD275)</f>
        <v>4.5951198501345862</v>
      </c>
      <c r="AW163" s="79"/>
      <c r="AX163" s="66"/>
      <c r="AY163" s="85">
        <v>8</v>
      </c>
      <c r="AZ163" s="85"/>
      <c r="BA163" s="85">
        <f t="shared" si="8"/>
        <v>0.68765602193363218</v>
      </c>
      <c r="BB163" s="85">
        <f t="shared" si="9"/>
        <v>0.48921716827507478</v>
      </c>
      <c r="BC163" s="66"/>
      <c r="BD163" s="98">
        <f t="shared" si="10"/>
        <v>4.5951198501345898</v>
      </c>
      <c r="BE163" s="85"/>
      <c r="BF163" s="100">
        <f t="shared" si="2"/>
        <v>1.2621774483536189E-29</v>
      </c>
      <c r="BG163" s="85"/>
      <c r="BH163" s="100">
        <f t="shared" si="3"/>
        <v>0</v>
      </c>
      <c r="BI163" s="66"/>
      <c r="BJ163" s="165">
        <f t="shared" si="4"/>
        <v>99</v>
      </c>
      <c r="BK163" s="165">
        <f t="shared" si="5"/>
        <v>99</v>
      </c>
      <c r="BL163" s="164"/>
      <c r="BM163" s="165"/>
      <c r="BN163" s="165">
        <f t="shared" si="6"/>
        <v>0</v>
      </c>
      <c r="BO163" s="165">
        <f t="shared" si="7"/>
        <v>0</v>
      </c>
    </row>
    <row r="164" spans="1:67" ht="14.25" x14ac:dyDescent="0.2">
      <c r="A164" s="1"/>
      <c r="N164" t="s">
        <v>40</v>
      </c>
      <c r="U164" s="257" t="s">
        <v>99</v>
      </c>
      <c r="V164" s="258"/>
      <c r="W164" s="258"/>
      <c r="X164" s="158">
        <f>((X158/X156)*G12)+(1-X158/X156)*EXP(X160+0.5*X162)</f>
        <v>98.999999999999631</v>
      </c>
      <c r="Y164" s="79"/>
      <c r="Z164" s="66"/>
      <c r="AA164" s="257" t="s">
        <v>91</v>
      </c>
      <c r="AB164" s="285"/>
      <c r="AC164" s="285"/>
      <c r="AD164" s="158">
        <f>SUM(BF156:BF275)/(AD156-1)</f>
        <v>1.2847163313599334E-29</v>
      </c>
      <c r="AE164" s="79"/>
      <c r="AF164" s="66"/>
      <c r="AG164" s="257" t="s">
        <v>93</v>
      </c>
      <c r="AH164" s="285"/>
      <c r="AI164" s="285"/>
      <c r="AJ164" s="158">
        <f>SUM(BH156:BH275)/(AJ156-1)</f>
        <v>0</v>
      </c>
      <c r="AK164" s="79"/>
      <c r="AL164" s="66"/>
      <c r="AM164" s="76"/>
      <c r="AN164" s="80"/>
      <c r="AO164" s="102"/>
      <c r="AP164" s="9"/>
      <c r="AQ164" s="79"/>
      <c r="AR164" s="66"/>
      <c r="AS164" s="156"/>
      <c r="AT164" s="159" t="s">
        <v>105</v>
      </c>
      <c r="AU164" s="159"/>
      <c r="AV164" s="158">
        <f>SUM(BF156:BF275)/(AV156-AV157-1)</f>
        <v>1.2847163313599334E-29</v>
      </c>
      <c r="AW164" s="79"/>
      <c r="AX164" s="66"/>
      <c r="AY164" s="85">
        <v>9</v>
      </c>
      <c r="AZ164" s="85"/>
      <c r="BA164" s="85">
        <f t="shared" si="8"/>
        <v>0.71687116443688659</v>
      </c>
      <c r="BB164" s="85">
        <f t="shared" si="9"/>
        <v>0.57357169374266048</v>
      </c>
      <c r="BC164" s="66"/>
      <c r="BD164" s="98">
        <f t="shared" si="10"/>
        <v>4.5951198501345898</v>
      </c>
      <c r="BE164" s="85"/>
      <c r="BF164" s="100">
        <f t="shared" si="2"/>
        <v>1.2621774483536189E-29</v>
      </c>
      <c r="BG164" s="85"/>
      <c r="BH164" s="100">
        <f t="shared" si="3"/>
        <v>0</v>
      </c>
      <c r="BI164" s="66"/>
      <c r="BJ164" s="165">
        <f t="shared" si="4"/>
        <v>99</v>
      </c>
      <c r="BK164" s="165">
        <f t="shared" si="5"/>
        <v>99</v>
      </c>
      <c r="BL164" s="164"/>
      <c r="BM164" s="165"/>
      <c r="BN164" s="165">
        <f t="shared" si="6"/>
        <v>0</v>
      </c>
      <c r="BO164" s="165">
        <f t="shared" si="7"/>
        <v>0</v>
      </c>
    </row>
    <row r="165" spans="1:67" x14ac:dyDescent="0.2">
      <c r="A165" s="1"/>
      <c r="N165" t="s">
        <v>65</v>
      </c>
      <c r="U165" s="156"/>
      <c r="V165" s="157"/>
      <c r="W165" s="157"/>
      <c r="X165" s="158"/>
      <c r="Y165" s="79"/>
      <c r="Z165" s="66"/>
      <c r="AA165" s="156"/>
      <c r="AB165" s="161"/>
      <c r="AC165" s="159"/>
      <c r="AD165" s="158"/>
      <c r="AE165" s="79"/>
      <c r="AF165" s="66"/>
      <c r="AG165" s="156"/>
      <c r="AH165" s="161"/>
      <c r="AI165" s="159"/>
      <c r="AJ165" s="158"/>
      <c r="AK165" s="79"/>
      <c r="AL165" s="66"/>
      <c r="AM165" s="76"/>
      <c r="AN165" s="80"/>
      <c r="AO165" s="102"/>
      <c r="AP165" s="9"/>
      <c r="AQ165" s="79"/>
      <c r="AR165" s="66"/>
      <c r="AS165" s="156"/>
      <c r="AT165" s="159" t="s">
        <v>106</v>
      </c>
      <c r="AU165" s="159"/>
      <c r="AV165" s="159">
        <f>EXP(AV163+AV164/2)</f>
        <v>98.999999999999631</v>
      </c>
      <c r="AW165" s="79"/>
      <c r="AX165" s="66"/>
      <c r="AY165" s="85">
        <v>10</v>
      </c>
      <c r="AZ165" s="85"/>
      <c r="BA165" s="85">
        <f t="shared" si="8"/>
        <v>0.74113444910694781</v>
      </c>
      <c r="BB165" s="85">
        <f t="shared" si="9"/>
        <v>0.64684679698113512</v>
      </c>
      <c r="BC165" s="66"/>
      <c r="BD165" s="98">
        <f t="shared" si="10"/>
        <v>4.5951198501345898</v>
      </c>
      <c r="BE165" s="85"/>
      <c r="BF165" s="100">
        <f t="shared" si="2"/>
        <v>1.2621774483536189E-29</v>
      </c>
      <c r="BG165" s="85"/>
      <c r="BH165" s="100">
        <f t="shared" si="3"/>
        <v>0</v>
      </c>
      <c r="BI165" s="66"/>
      <c r="BJ165" s="165">
        <f t="shared" si="4"/>
        <v>99</v>
      </c>
      <c r="BK165" s="165">
        <f t="shared" si="5"/>
        <v>99</v>
      </c>
      <c r="BL165" s="164"/>
      <c r="BM165" s="165"/>
      <c r="BN165" s="165">
        <f t="shared" si="6"/>
        <v>0</v>
      </c>
      <c r="BO165" s="165">
        <f t="shared" si="7"/>
        <v>0</v>
      </c>
    </row>
    <row r="166" spans="1:67" x14ac:dyDescent="0.2">
      <c r="A166" s="1"/>
      <c r="N166" t="s">
        <v>19</v>
      </c>
      <c r="U166" s="257" t="s">
        <v>94</v>
      </c>
      <c r="V166" s="258"/>
      <c r="W166" s="258"/>
      <c r="X166" s="158">
        <f>(1-X158/X156)*EXP(2*X160+X162)*(EXP(X162)-(1-X158/X156))+X158/X156*(1-X158/X156)*G12*(G12-2*EXP(X160+0.5*X162))</f>
        <v>0</v>
      </c>
      <c r="Y166" s="79"/>
      <c r="Z166" s="66"/>
      <c r="AA166" s="257" t="s">
        <v>92</v>
      </c>
      <c r="AB166" s="285"/>
      <c r="AC166" s="285"/>
      <c r="AD166" s="158">
        <f>EXP((AD162+AD164)/2)</f>
        <v>9.9498743710661817</v>
      </c>
      <c r="AE166" s="79"/>
      <c r="AF166" s="66"/>
      <c r="AG166" s="156"/>
      <c r="AH166" s="161"/>
      <c r="AI166" s="159"/>
      <c r="AJ166" s="158"/>
      <c r="AK166" s="79"/>
      <c r="AL166" s="66"/>
      <c r="AM166" s="76"/>
      <c r="AN166" s="80"/>
      <c r="AO166" s="102"/>
      <c r="AP166" s="9"/>
      <c r="AQ166" s="79"/>
      <c r="AR166" s="66"/>
      <c r="AS166" s="156"/>
      <c r="AT166" s="159" t="s">
        <v>107</v>
      </c>
      <c r="AU166" s="159"/>
      <c r="AV166" s="159">
        <f>POWER(AV165,2)*(EXP(AV164)-1)</f>
        <v>0</v>
      </c>
      <c r="AW166" s="79"/>
      <c r="AX166" s="66"/>
      <c r="AY166" s="85">
        <v>11</v>
      </c>
      <c r="AZ166" s="85"/>
      <c r="BA166" s="85">
        <f t="shared" si="8"/>
        <v>0.76159580961914741</v>
      </c>
      <c r="BB166" s="85">
        <f t="shared" si="9"/>
        <v>0.7114452276301213</v>
      </c>
      <c r="BC166" s="66"/>
      <c r="BD166" s="98">
        <f t="shared" si="10"/>
        <v>4.5951198501345898</v>
      </c>
      <c r="BE166" s="85"/>
      <c r="BF166" s="100">
        <f t="shared" si="2"/>
        <v>1.2621774483536189E-29</v>
      </c>
      <c r="BG166" s="85"/>
      <c r="BH166" s="100">
        <f t="shared" si="3"/>
        <v>0</v>
      </c>
      <c r="BI166" s="66"/>
      <c r="BJ166" s="165">
        <f t="shared" si="4"/>
        <v>99</v>
      </c>
      <c r="BK166" s="165">
        <f t="shared" si="5"/>
        <v>99</v>
      </c>
      <c r="BL166" s="164"/>
      <c r="BM166" s="165"/>
      <c r="BN166" s="165">
        <f t="shared" si="6"/>
        <v>0</v>
      </c>
      <c r="BO166" s="165">
        <f t="shared" si="7"/>
        <v>0</v>
      </c>
    </row>
    <row r="167" spans="1:67" x14ac:dyDescent="0.2">
      <c r="A167" s="1"/>
      <c r="N167" t="s">
        <v>20</v>
      </c>
      <c r="Q167" s="50" t="s">
        <v>135</v>
      </c>
      <c r="U167" s="156"/>
      <c r="V167" s="159"/>
      <c r="W167" s="159"/>
      <c r="X167" s="159"/>
      <c r="Y167" s="79"/>
      <c r="Z167" s="66"/>
      <c r="AA167" s="156"/>
      <c r="AB167" s="161"/>
      <c r="AC167" s="159"/>
      <c r="AD167" s="158"/>
      <c r="AE167" s="79"/>
      <c r="AF167" s="66"/>
      <c r="AG167" s="156"/>
      <c r="AH167" s="161"/>
      <c r="AI167" s="159"/>
      <c r="AJ167" s="158"/>
      <c r="AK167" s="79"/>
      <c r="AL167" s="66"/>
      <c r="AM167" s="76"/>
      <c r="AN167" s="80"/>
      <c r="AO167" s="102"/>
      <c r="AP167" s="9"/>
      <c r="AQ167" s="79"/>
      <c r="AR167" s="66"/>
      <c r="AS167" s="156"/>
      <c r="AT167" s="159"/>
      <c r="AU167" s="159"/>
      <c r="AV167" s="159"/>
      <c r="AW167" s="79"/>
      <c r="AX167" s="66"/>
      <c r="AY167" s="85">
        <v>12</v>
      </c>
      <c r="AZ167" s="85"/>
      <c r="BA167" s="85">
        <f t="shared" si="8"/>
        <v>0.77907780805444415</v>
      </c>
      <c r="BB167" s="85">
        <f t="shared" si="9"/>
        <v>0.76908241979305925</v>
      </c>
      <c r="BC167" s="66"/>
      <c r="BD167" s="98">
        <f t="shared" si="10"/>
        <v>4.5951198501345898</v>
      </c>
      <c r="BE167" s="85"/>
      <c r="BF167" s="100">
        <f t="shared" si="2"/>
        <v>1.2621774483536189E-29</v>
      </c>
      <c r="BG167" s="85"/>
      <c r="BH167" s="100">
        <f t="shared" si="3"/>
        <v>0</v>
      </c>
      <c r="BI167" s="66"/>
      <c r="BJ167" s="165">
        <f t="shared" si="4"/>
        <v>99</v>
      </c>
      <c r="BK167" s="165">
        <f t="shared" si="5"/>
        <v>99</v>
      </c>
      <c r="BL167" s="164"/>
      <c r="BM167" s="165"/>
      <c r="BN167" s="165">
        <f t="shared" si="6"/>
        <v>0</v>
      </c>
      <c r="BO167" s="165">
        <f t="shared" si="7"/>
        <v>0</v>
      </c>
    </row>
    <row r="168" spans="1:67" x14ac:dyDescent="0.2">
      <c r="A168" s="1"/>
      <c r="N168" t="s">
        <v>21</v>
      </c>
      <c r="Q168" t="s">
        <v>136</v>
      </c>
      <c r="U168" s="296" t="s">
        <v>50</v>
      </c>
      <c r="V168" s="291"/>
      <c r="W168" s="297"/>
      <c r="X168" s="160">
        <f>POWER(X166,0.5)/X164</f>
        <v>0</v>
      </c>
      <c r="Y168" s="79"/>
      <c r="Z168" s="66"/>
      <c r="AA168" s="281" t="s">
        <v>50</v>
      </c>
      <c r="AB168" s="282"/>
      <c r="AC168" s="283"/>
      <c r="AD168" s="160">
        <f>POWER(EXP(AD164)-1,0.5)</f>
        <v>0</v>
      </c>
      <c r="AE168" s="79"/>
      <c r="AF168" s="66"/>
      <c r="AG168" s="281" t="s">
        <v>50</v>
      </c>
      <c r="AH168" s="282"/>
      <c r="AI168" s="283"/>
      <c r="AJ168" s="160">
        <f>POWER(AJ164,0.5)/AJ162</f>
        <v>0</v>
      </c>
      <c r="AK168" s="79"/>
      <c r="AL168" s="66"/>
      <c r="AM168" s="281" t="s">
        <v>50</v>
      </c>
      <c r="AN168" s="258"/>
      <c r="AO168" s="284"/>
      <c r="AP168" s="160">
        <v>0.6</v>
      </c>
      <c r="AQ168" s="79"/>
      <c r="AR168" s="66"/>
      <c r="AS168" s="156"/>
      <c r="AT168" s="159" t="s">
        <v>108</v>
      </c>
      <c r="AU168" s="159"/>
      <c r="AV168" s="159" t="e">
        <f>(AV161*AV159)+(1-AV161)*AV165</f>
        <v>#DIV/0!</v>
      </c>
      <c r="AW168" s="79"/>
      <c r="AX168" s="66"/>
      <c r="AY168" s="85">
        <v>13</v>
      </c>
      <c r="AZ168" s="85"/>
      <c r="BA168" s="85">
        <f t="shared" si="8"/>
        <v>0.79418333481344938</v>
      </c>
      <c r="BB168" s="85">
        <f t="shared" si="9"/>
        <v>0.82102271391463855</v>
      </c>
      <c r="BC168" s="66"/>
      <c r="BD168" s="98">
        <f t="shared" si="10"/>
        <v>4.5951198501345898</v>
      </c>
      <c r="BE168" s="85"/>
      <c r="BF168" s="100">
        <f t="shared" si="2"/>
        <v>1.2621774483536189E-29</v>
      </c>
      <c r="BG168" s="85"/>
      <c r="BH168" s="100">
        <f t="shared" si="3"/>
        <v>0</v>
      </c>
      <c r="BI168" s="66"/>
      <c r="BJ168" s="165">
        <f t="shared" si="4"/>
        <v>99</v>
      </c>
      <c r="BK168" s="165">
        <f t="shared" si="5"/>
        <v>99</v>
      </c>
      <c r="BL168" s="164"/>
      <c r="BM168" s="165"/>
      <c r="BN168" s="165">
        <f t="shared" si="6"/>
        <v>0</v>
      </c>
      <c r="BO168" s="165">
        <f t="shared" si="7"/>
        <v>0</v>
      </c>
    </row>
    <row r="169" spans="1:67" x14ac:dyDescent="0.2">
      <c r="A169" s="1"/>
      <c r="N169" t="s">
        <v>33</v>
      </c>
      <c r="Q169" t="s">
        <v>137</v>
      </c>
      <c r="U169" s="156"/>
      <c r="V169" s="161"/>
      <c r="W169" s="161"/>
      <c r="X169" s="158"/>
      <c r="Y169" s="79"/>
      <c r="Z169" s="66"/>
      <c r="AA169" s="156"/>
      <c r="AB169" s="161"/>
      <c r="AC169" s="159"/>
      <c r="AD169" s="158"/>
      <c r="AE169" s="79"/>
      <c r="AF169" s="66"/>
      <c r="AG169" s="156"/>
      <c r="AH169" s="161"/>
      <c r="AI169" s="159"/>
      <c r="AJ169" s="158"/>
      <c r="AK169" s="79"/>
      <c r="AL169" s="66"/>
      <c r="AM169" s="156"/>
      <c r="AN169" s="161"/>
      <c r="AO169" s="159"/>
      <c r="AP169" s="158"/>
      <c r="AQ169" s="79"/>
      <c r="AR169" s="66"/>
      <c r="AS169" s="156"/>
      <c r="AT169" s="159" t="s">
        <v>109</v>
      </c>
      <c r="AU169" s="159"/>
      <c r="AV169" s="159" t="e">
        <f>AV161*(AV160+AV159^2)+(1-AV161)*(AV166+AV165^2)-AV168^2</f>
        <v>#DIV/0!</v>
      </c>
      <c r="AW169" s="79"/>
      <c r="AX169" s="66"/>
      <c r="AY169" s="85">
        <v>14</v>
      </c>
      <c r="AZ169" s="85"/>
      <c r="BA169" s="85">
        <f t="shared" si="8"/>
        <v>0.80736382434986476</v>
      </c>
      <c r="BB169" s="85">
        <f t="shared" si="9"/>
        <v>0.86822284315501241</v>
      </c>
      <c r="BC169" s="66"/>
      <c r="BD169" s="98">
        <f t="shared" si="10"/>
        <v>4.5951198501345898</v>
      </c>
      <c r="BE169" s="85"/>
      <c r="BF169" s="100">
        <f t="shared" si="2"/>
        <v>1.2621774483536189E-29</v>
      </c>
      <c r="BG169" s="85"/>
      <c r="BH169" s="100">
        <f t="shared" si="3"/>
        <v>0</v>
      </c>
      <c r="BI169" s="66"/>
      <c r="BJ169" s="165">
        <f t="shared" si="4"/>
        <v>99</v>
      </c>
      <c r="BK169" s="165">
        <f t="shared" si="5"/>
        <v>99</v>
      </c>
      <c r="BL169" s="164"/>
      <c r="BM169" s="165"/>
      <c r="BN169" s="165">
        <f t="shared" si="6"/>
        <v>0</v>
      </c>
      <c r="BO169" s="165">
        <f t="shared" si="7"/>
        <v>0</v>
      </c>
    </row>
    <row r="170" spans="1:67" x14ac:dyDescent="0.2">
      <c r="A170" s="1"/>
      <c r="N170" t="s">
        <v>22</v>
      </c>
      <c r="Q170" t="s">
        <v>138</v>
      </c>
      <c r="U170" s="156"/>
      <c r="V170" s="159"/>
      <c r="W170" s="159"/>
      <c r="X170" s="159"/>
      <c r="Y170" s="79"/>
      <c r="Z170" s="66"/>
      <c r="AA170" s="156"/>
      <c r="AB170" s="161"/>
      <c r="AC170" s="159"/>
      <c r="AD170" s="158"/>
      <c r="AE170" s="79"/>
      <c r="AF170" s="66"/>
      <c r="AG170" s="156"/>
      <c r="AH170" s="161"/>
      <c r="AI170" s="159"/>
      <c r="AJ170" s="158"/>
      <c r="AK170" s="79"/>
      <c r="AL170" s="66"/>
      <c r="AM170" s="156"/>
      <c r="AN170" s="161"/>
      <c r="AO170" s="159"/>
      <c r="AP170" s="158"/>
      <c r="AQ170" s="79"/>
      <c r="AR170" s="66"/>
      <c r="AS170" s="281" t="s">
        <v>50</v>
      </c>
      <c r="AT170" s="258"/>
      <c r="AU170" s="284"/>
      <c r="AV170" s="172" t="e">
        <f>SQRT(AV169)/AV168</f>
        <v>#DIV/0!</v>
      </c>
      <c r="AW170" s="79"/>
      <c r="AX170" s="66"/>
      <c r="AY170" s="85">
        <v>15</v>
      </c>
      <c r="AZ170" s="85"/>
      <c r="BA170" s="85">
        <f t="shared" si="8"/>
        <v>0.81896372747791535</v>
      </c>
      <c r="BB170" s="85">
        <f t="shared" si="9"/>
        <v>0.91142298957463275</v>
      </c>
      <c r="BC170" s="66"/>
      <c r="BD170" s="98">
        <f t="shared" si="10"/>
        <v>4.5951198501345898</v>
      </c>
      <c r="BE170" s="85"/>
      <c r="BF170" s="100">
        <f t="shared" si="2"/>
        <v>1.2621774483536189E-29</v>
      </c>
      <c r="BG170" s="85"/>
      <c r="BH170" s="100">
        <f t="shared" si="3"/>
        <v>0</v>
      </c>
      <c r="BI170" s="66"/>
      <c r="BJ170" s="165">
        <f t="shared" si="4"/>
        <v>99</v>
      </c>
      <c r="BK170" s="165">
        <f t="shared" si="5"/>
        <v>99</v>
      </c>
      <c r="BL170" s="164"/>
      <c r="BM170" s="165"/>
      <c r="BN170" s="165">
        <f t="shared" si="6"/>
        <v>0</v>
      </c>
      <c r="BO170" s="165">
        <f t="shared" si="7"/>
        <v>0</v>
      </c>
    </row>
    <row r="171" spans="1:67" x14ac:dyDescent="0.2">
      <c r="A171" s="1"/>
      <c r="N171" t="s">
        <v>43</v>
      </c>
      <c r="Q171" t="s">
        <v>139</v>
      </c>
      <c r="U171" s="156"/>
      <c r="V171" s="161"/>
      <c r="W171" s="161"/>
      <c r="X171" s="158"/>
      <c r="Y171" s="79"/>
      <c r="Z171" s="66"/>
      <c r="AA171" s="156"/>
      <c r="AB171" s="161"/>
      <c r="AC171" s="159"/>
      <c r="AD171" s="158"/>
      <c r="AE171" s="79"/>
      <c r="AF171" s="66"/>
      <c r="AG171" s="156"/>
      <c r="AH171" s="161"/>
      <c r="AI171" s="159"/>
      <c r="AJ171" s="158"/>
      <c r="AK171" s="79"/>
      <c r="AL171" s="66"/>
      <c r="AM171" s="156"/>
      <c r="AN171" s="161"/>
      <c r="AO171" s="159"/>
      <c r="AP171" s="158"/>
      <c r="AQ171" s="79"/>
      <c r="AR171" s="66"/>
      <c r="AS171" s="156"/>
      <c r="AT171" s="159"/>
      <c r="AU171" s="159"/>
      <c r="AV171" s="159"/>
      <c r="AW171" s="79"/>
      <c r="AX171" s="66"/>
      <c r="AY171" s="85">
        <v>16</v>
      </c>
      <c r="AZ171" s="85"/>
      <c r="BA171" s="85">
        <f t="shared" si="8"/>
        <v>0.82925027701751908</v>
      </c>
      <c r="BB171" s="85">
        <f t="shared" si="9"/>
        <v>0.95120672361246639</v>
      </c>
      <c r="BC171" s="66"/>
      <c r="BD171" s="98">
        <f t="shared" si="10"/>
        <v>4.5951198501345898</v>
      </c>
      <c r="BE171" s="85"/>
      <c r="BF171" s="100">
        <f t="shared" si="2"/>
        <v>1.2621774483536189E-29</v>
      </c>
      <c r="BG171" s="85"/>
      <c r="BH171" s="100">
        <f t="shared" si="3"/>
        <v>0</v>
      </c>
      <c r="BI171" s="66"/>
      <c r="BJ171" s="165">
        <f t="shared" si="4"/>
        <v>99</v>
      </c>
      <c r="BK171" s="165">
        <f t="shared" si="5"/>
        <v>99</v>
      </c>
      <c r="BL171" s="164"/>
      <c r="BM171" s="165"/>
      <c r="BN171" s="165">
        <f t="shared" si="6"/>
        <v>0</v>
      </c>
      <c r="BO171" s="165">
        <f t="shared" si="7"/>
        <v>0</v>
      </c>
    </row>
    <row r="172" spans="1:67" x14ac:dyDescent="0.2">
      <c r="A172" s="1"/>
      <c r="N172" t="s">
        <v>23</v>
      </c>
      <c r="U172" s="299" t="s">
        <v>98</v>
      </c>
      <c r="V172" s="291"/>
      <c r="W172" s="297"/>
      <c r="X172" s="160">
        <f>IF(G16=95,(EXP((1.645*V196)-0.5*V194))/(EXP((V190*V196)-0.5*V194)),(EXP((2.326*V196)-0.5*V194))/(EXP((V190*V196)-0.5*V194)))</f>
        <v>1</v>
      </c>
      <c r="Y172" s="79"/>
      <c r="Z172" s="66"/>
      <c r="AA172" s="287" t="s">
        <v>98</v>
      </c>
      <c r="AB172" s="288"/>
      <c r="AC172" s="289"/>
      <c r="AD172" s="160">
        <f>IF(G16=95,(EXP((1.645*AC196)-0.5*AC194))/(EXP((AC190*AC196)-0.5*AC194)),(EXP((2.326*AC196)-0.5*AC194))/(EXP((AC190*AC196)-0.5*AC194)))</f>
        <v>1</v>
      </c>
      <c r="AE172" s="79"/>
      <c r="AF172" s="66"/>
      <c r="AG172" s="287" t="s">
        <v>98</v>
      </c>
      <c r="AH172" s="288"/>
      <c r="AI172" s="289"/>
      <c r="AJ172" s="160">
        <f>IF(G16=95,((AJ162+1.645*AI196)/(AJ162+AI190*AI196)),((AJ162+2.326*AI196)/(AJ162+AI190*AI196)))</f>
        <v>1</v>
      </c>
      <c r="AK172" s="79"/>
      <c r="AL172" s="66"/>
      <c r="AM172" s="287" t="s">
        <v>98</v>
      </c>
      <c r="AN172" s="258"/>
      <c r="AO172" s="284"/>
      <c r="AP172" s="160">
        <f>IF(G16=95,(EXP((1.645*AO196)-0.5*AO194))/(EXP((AO190*AO196)-0.5*AO194)),(EXP((2.326*AO196)-0.5*AO194))/(EXP((AO190*AO196)-0.5*AO194)))</f>
        <v>1.6514742500819539</v>
      </c>
      <c r="AQ172" s="79"/>
      <c r="AR172" s="66"/>
      <c r="AS172" s="287" t="s">
        <v>98</v>
      </c>
      <c r="AT172" s="258"/>
      <c r="AU172" s="284"/>
      <c r="AV172" s="160" t="e">
        <f>IF(G16=95,(EXP((1.645*AU196)-0.5*AU194))/(EXP((AU190*AU196)-0.5*AU194)),(EXP((2.326*AU196)-0.5*AU194))/(EXP((AU190*AU196)-0.5*AU194)))</f>
        <v>#DIV/0!</v>
      </c>
      <c r="AW172" s="79"/>
      <c r="AX172" s="66"/>
      <c r="AY172" s="85">
        <v>17</v>
      </c>
      <c r="AZ172" s="85"/>
      <c r="BA172" s="85">
        <f t="shared" si="8"/>
        <v>0.83843388873925995</v>
      </c>
      <c r="BB172" s="85">
        <f t="shared" si="9"/>
        <v>0.98804170732163377</v>
      </c>
      <c r="BC172" s="66"/>
      <c r="BD172" s="98">
        <f t="shared" si="10"/>
        <v>4.5951198501345898</v>
      </c>
      <c r="BE172" s="85"/>
      <c r="BF172" s="100">
        <f t="shared" si="2"/>
        <v>1.2621774483536189E-29</v>
      </c>
      <c r="BG172" s="85"/>
      <c r="BH172" s="100">
        <f t="shared" si="3"/>
        <v>0</v>
      </c>
      <c r="BI172" s="66"/>
      <c r="BJ172" s="165">
        <f t="shared" si="4"/>
        <v>99</v>
      </c>
      <c r="BK172" s="165">
        <f t="shared" si="5"/>
        <v>99</v>
      </c>
      <c r="BL172" s="164"/>
      <c r="BM172" s="165"/>
      <c r="BN172" s="165">
        <f t="shared" si="6"/>
        <v>0</v>
      </c>
      <c r="BO172" s="165">
        <f t="shared" si="7"/>
        <v>0</v>
      </c>
    </row>
    <row r="173" spans="1:67" x14ac:dyDescent="0.2">
      <c r="A173" s="1"/>
      <c r="N173" t="s">
        <v>24</v>
      </c>
      <c r="Q173" s="64">
        <v>95</v>
      </c>
      <c r="U173" s="156"/>
      <c r="V173" s="161"/>
      <c r="W173" s="161"/>
      <c r="X173" s="158"/>
      <c r="Y173" s="79"/>
      <c r="Z173" s="66"/>
      <c r="AA173" s="156"/>
      <c r="AB173" s="161"/>
      <c r="AC173" s="159"/>
      <c r="AD173" s="158"/>
      <c r="AE173" s="79"/>
      <c r="AF173" s="66"/>
      <c r="AG173" s="156"/>
      <c r="AH173" s="157"/>
      <c r="AI173" s="159"/>
      <c r="AJ173" s="158"/>
      <c r="AK173" s="79"/>
      <c r="AL173" s="66"/>
      <c r="AM173" s="156"/>
      <c r="AN173" s="161"/>
      <c r="AO173" s="159"/>
      <c r="AP173" s="158"/>
      <c r="AQ173" s="79"/>
      <c r="AR173" s="66"/>
      <c r="AS173" s="156"/>
      <c r="AT173" s="161"/>
      <c r="AU173" s="159"/>
      <c r="AV173" s="158"/>
      <c r="AW173" s="79"/>
      <c r="AX173" s="66"/>
      <c r="AY173" s="85">
        <v>18</v>
      </c>
      <c r="AZ173" s="85"/>
      <c r="BA173" s="85">
        <f t="shared" si="8"/>
        <v>0.8466824460427218</v>
      </c>
      <c r="BB173" s="85">
        <f t="shared" si="9"/>
        <v>1.0223080848214701</v>
      </c>
      <c r="BC173" s="66"/>
      <c r="BD173" s="98">
        <f t="shared" si="10"/>
        <v>4.5951198501345898</v>
      </c>
      <c r="BE173" s="85"/>
      <c r="BF173" s="100">
        <f t="shared" si="2"/>
        <v>1.2621774483536189E-29</v>
      </c>
      <c r="BG173" s="85"/>
      <c r="BH173" s="100">
        <f t="shared" si="3"/>
        <v>0</v>
      </c>
      <c r="BI173" s="66"/>
      <c r="BJ173" s="165">
        <f t="shared" si="4"/>
        <v>99</v>
      </c>
      <c r="BK173" s="165">
        <f t="shared" si="5"/>
        <v>99</v>
      </c>
      <c r="BL173" s="164"/>
      <c r="BM173" s="165"/>
      <c r="BN173" s="165">
        <f t="shared" si="6"/>
        <v>0</v>
      </c>
      <c r="BO173" s="165">
        <f t="shared" si="7"/>
        <v>0</v>
      </c>
    </row>
    <row r="174" spans="1:67" x14ac:dyDescent="0.2">
      <c r="A174" s="1"/>
      <c r="N174" t="s">
        <v>67</v>
      </c>
      <c r="Q174" s="64">
        <v>99</v>
      </c>
      <c r="U174" s="299" t="s">
        <v>82</v>
      </c>
      <c r="V174" s="291"/>
      <c r="W174" s="297"/>
      <c r="X174" s="160">
        <f>X172*V192</f>
        <v>99</v>
      </c>
      <c r="Y174" s="79"/>
      <c r="Z174" s="66"/>
      <c r="AA174" s="287" t="s">
        <v>82</v>
      </c>
      <c r="AB174" s="288"/>
      <c r="AC174" s="289"/>
      <c r="AD174" s="160">
        <f>AD172*AC192</f>
        <v>99</v>
      </c>
      <c r="AE174" s="79"/>
      <c r="AF174" s="66"/>
      <c r="AG174" s="287" t="s">
        <v>83</v>
      </c>
      <c r="AH174" s="288"/>
      <c r="AI174" s="289"/>
      <c r="AJ174" s="160">
        <f>AJ172*AI192</f>
        <v>99</v>
      </c>
      <c r="AK174" s="79"/>
      <c r="AL174" s="66"/>
      <c r="AM174" s="287" t="s">
        <v>82</v>
      </c>
      <c r="AN174" s="258"/>
      <c r="AO174" s="284"/>
      <c r="AP174" s="160">
        <f>AP172*AO192</f>
        <v>163.49595075811345</v>
      </c>
      <c r="AQ174" s="79"/>
      <c r="AR174" s="66"/>
      <c r="AS174" s="287" t="s">
        <v>82</v>
      </c>
      <c r="AT174" s="258"/>
      <c r="AU174" s="284"/>
      <c r="AV174" s="160" t="e">
        <f>AV172*AU192</f>
        <v>#DIV/0!</v>
      </c>
      <c r="AW174" s="79"/>
      <c r="AX174" s="66"/>
      <c r="AY174" s="85">
        <v>19</v>
      </c>
      <c r="AZ174" s="85"/>
      <c r="BA174" s="85">
        <f t="shared" si="8"/>
        <v>0.85413149668775656</v>
      </c>
      <c r="BB174" s="85">
        <f t="shared" si="9"/>
        <v>1.0543187511903587</v>
      </c>
      <c r="BC174" s="66"/>
      <c r="BD174" s="98">
        <f t="shared" si="10"/>
        <v>4.5951198501345898</v>
      </c>
      <c r="BE174" s="85"/>
      <c r="BF174" s="100">
        <f t="shared" si="2"/>
        <v>1.2621774483536189E-29</v>
      </c>
      <c r="BG174" s="85"/>
      <c r="BH174" s="100">
        <f t="shared" si="3"/>
        <v>0</v>
      </c>
      <c r="BI174" s="66"/>
      <c r="BJ174" s="165">
        <f t="shared" si="4"/>
        <v>99</v>
      </c>
      <c r="BK174" s="165">
        <f t="shared" si="5"/>
        <v>99</v>
      </c>
      <c r="BL174" s="164"/>
      <c r="BM174" s="165"/>
      <c r="BN174" s="165">
        <f t="shared" si="6"/>
        <v>0</v>
      </c>
      <c r="BO174" s="165">
        <f t="shared" si="7"/>
        <v>0</v>
      </c>
    </row>
    <row r="175" spans="1:67" ht="13.5" thickBot="1" x14ac:dyDescent="0.25">
      <c r="A175" s="1"/>
      <c r="N175" t="s">
        <v>25</v>
      </c>
      <c r="U175" s="162"/>
      <c r="V175" s="163"/>
      <c r="W175" s="163"/>
      <c r="X175" s="163"/>
      <c r="Y175" s="104"/>
      <c r="Z175" s="66"/>
      <c r="AA175" s="162"/>
      <c r="AB175" s="163"/>
      <c r="AC175" s="163"/>
      <c r="AD175" s="163"/>
      <c r="AE175" s="104"/>
      <c r="AF175" s="66"/>
      <c r="AG175" s="162"/>
      <c r="AH175" s="163"/>
      <c r="AI175" s="163"/>
      <c r="AJ175" s="163"/>
      <c r="AK175" s="104"/>
      <c r="AL175" s="66"/>
      <c r="AM175" s="162"/>
      <c r="AN175" s="163"/>
      <c r="AO175" s="163"/>
      <c r="AP175" s="163"/>
      <c r="AQ175" s="104"/>
      <c r="AR175" s="66"/>
      <c r="AS175" s="162"/>
      <c r="AT175" s="163"/>
      <c r="AU175" s="163"/>
      <c r="AV175" s="163"/>
      <c r="AW175" s="104"/>
      <c r="AX175" s="66"/>
      <c r="AY175" s="85">
        <v>20</v>
      </c>
      <c r="AZ175" s="85"/>
      <c r="BA175" s="85">
        <f t="shared" si="8"/>
        <v>0.86089165933173484</v>
      </c>
      <c r="BB175" s="85">
        <f t="shared" si="9"/>
        <v>1.0843341220556781</v>
      </c>
      <c r="BC175" s="66"/>
      <c r="BD175" s="98">
        <f t="shared" si="10"/>
        <v>4.5951198501345898</v>
      </c>
      <c r="BE175" s="85"/>
      <c r="BF175" s="100">
        <f t="shared" si="2"/>
        <v>1.2621774483536189E-29</v>
      </c>
      <c r="BG175" s="85"/>
      <c r="BH175" s="100">
        <f t="shared" si="3"/>
        <v>0</v>
      </c>
      <c r="BI175" s="66"/>
      <c r="BJ175" s="165">
        <f t="shared" si="4"/>
        <v>99</v>
      </c>
      <c r="BK175" s="165">
        <f t="shared" si="5"/>
        <v>99</v>
      </c>
      <c r="BL175" s="164"/>
      <c r="BM175" s="165"/>
      <c r="BN175" s="165">
        <f>COUNT(L41)</f>
        <v>0</v>
      </c>
      <c r="BO175" s="165">
        <f t="shared" si="7"/>
        <v>0</v>
      </c>
    </row>
    <row r="176" spans="1:67" ht="12.75" customHeight="1" x14ac:dyDescent="0.2">
      <c r="A176" s="1"/>
      <c r="N176" t="s">
        <v>34</v>
      </c>
      <c r="Q176" t="s">
        <v>126</v>
      </c>
      <c r="U176" s="164"/>
      <c r="V176" s="165"/>
      <c r="W176" s="165"/>
      <c r="X176" s="166">
        <f>ROUND(X160,$G$14+1-(1+INT(LOG10(ABS(X160)))))</f>
        <v>4.5949999999999998</v>
      </c>
      <c r="Y176" s="66"/>
      <c r="Z176" s="66"/>
      <c r="AA176" s="164"/>
      <c r="AB176" s="164"/>
      <c r="AC176" s="165"/>
      <c r="AD176" s="166">
        <f>ROUND(AD162,$G$14+1-(1+INT(LOG10(ABS(AD162)))))</f>
        <v>4.5949999999999998</v>
      </c>
      <c r="AE176" s="66"/>
      <c r="AF176" s="66"/>
      <c r="AG176" s="164"/>
      <c r="AH176" s="164"/>
      <c r="AI176" s="165"/>
      <c r="AJ176" s="166">
        <f>ROUND(AJ162,$G$14+1-(1+INT(LOG10(ABS(AJ162)))))</f>
        <v>99</v>
      </c>
      <c r="AK176" s="66"/>
      <c r="AL176" s="66"/>
      <c r="AM176" s="164"/>
      <c r="AN176" s="164"/>
      <c r="AO176" s="165"/>
      <c r="AP176" s="165"/>
      <c r="AQ176" s="66"/>
      <c r="AR176" s="66"/>
      <c r="AS176" s="164"/>
      <c r="AT176" s="164"/>
      <c r="AU176" s="165"/>
      <c r="AV176" s="166" t="e">
        <f>ROUND(AV159,$G$14+1-(1+INT(LOG10(ABS(AV159)))))</f>
        <v>#DIV/0!</v>
      </c>
      <c r="AW176" s="66"/>
      <c r="AX176" s="66"/>
      <c r="AY176" s="85">
        <v>21</v>
      </c>
      <c r="AZ176" s="85"/>
      <c r="BA176" s="85">
        <f t="shared" si="8"/>
        <v>0.86705408897347669</v>
      </c>
      <c r="BB176" s="85">
        <f t="shared" si="9"/>
        <v>1.112573092520686</v>
      </c>
      <c r="BC176" s="66"/>
      <c r="BD176" s="98">
        <f t="shared" si="10"/>
        <v>4.5951198501345898</v>
      </c>
      <c r="BE176" s="85"/>
      <c r="BF176" s="100">
        <f t="shared" si="2"/>
        <v>1.2621774483536189E-29</v>
      </c>
      <c r="BG176" s="85"/>
      <c r="BH176" s="100">
        <f t="shared" si="3"/>
        <v>0</v>
      </c>
      <c r="BI176" s="66"/>
      <c r="BJ176" s="165">
        <f t="shared" si="4"/>
        <v>99</v>
      </c>
      <c r="BK176" s="165">
        <f t="shared" si="5"/>
        <v>99</v>
      </c>
      <c r="BL176" s="164"/>
      <c r="BM176" s="164"/>
      <c r="BN176" s="164"/>
      <c r="BO176" s="164"/>
    </row>
    <row r="177" spans="1:67" ht="12.75" customHeight="1" x14ac:dyDescent="0.2">
      <c r="A177" s="1"/>
      <c r="N177" t="s">
        <v>100</v>
      </c>
      <c r="Q177" t="s">
        <v>127</v>
      </c>
      <c r="U177" s="164"/>
      <c r="V177" s="165"/>
      <c r="W177" s="165"/>
      <c r="X177" s="167"/>
      <c r="Y177" s="66"/>
      <c r="Z177" s="66"/>
      <c r="AA177" s="164"/>
      <c r="AB177" s="164"/>
      <c r="AC177" s="165"/>
      <c r="AD177" s="166"/>
      <c r="AE177" s="66"/>
      <c r="AF177" s="66"/>
      <c r="AG177" s="164"/>
      <c r="AH177" s="164"/>
      <c r="AI177" s="165"/>
      <c r="AJ177" s="166"/>
      <c r="AK177" s="66"/>
      <c r="AL177" s="66"/>
      <c r="AM177" s="164"/>
      <c r="AN177" s="164"/>
      <c r="AO177" s="165"/>
      <c r="AP177" s="165"/>
      <c r="AQ177" s="66"/>
      <c r="AR177" s="66"/>
      <c r="AS177" s="164"/>
      <c r="AT177" s="164"/>
      <c r="AU177" s="165"/>
      <c r="AV177" s="166" t="e">
        <f>ROUND(AV160,$G$14+1-(1+INT(LOG10(ABS(AV160)))))</f>
        <v>#DIV/0!</v>
      </c>
      <c r="AW177" s="66"/>
      <c r="AX177" s="66"/>
      <c r="AY177" s="85">
        <v>22</v>
      </c>
      <c r="AZ177" s="85"/>
      <c r="BA177" s="85">
        <f t="shared" si="8"/>
        <v>0.87269456834516135</v>
      </c>
      <c r="BB177" s="85">
        <f t="shared" si="9"/>
        <v>1.1392213008970176</v>
      </c>
      <c r="BC177" s="66"/>
      <c r="BD177" s="98">
        <f t="shared" si="10"/>
        <v>4.5951198501345898</v>
      </c>
      <c r="BE177" s="85"/>
      <c r="BF177" s="100">
        <f t="shared" si="2"/>
        <v>1.2621774483536189E-29</v>
      </c>
      <c r="BG177" s="85"/>
      <c r="BH177" s="100">
        <f t="shared" si="3"/>
        <v>0</v>
      </c>
      <c r="BI177" s="66"/>
      <c r="BJ177" s="165">
        <f t="shared" si="4"/>
        <v>99</v>
      </c>
      <c r="BK177" s="165">
        <f t="shared" si="5"/>
        <v>99</v>
      </c>
      <c r="BL177" s="164"/>
      <c r="BM177" s="164"/>
      <c r="BN177" s="164"/>
      <c r="BO177" s="164"/>
    </row>
    <row r="178" spans="1:67" x14ac:dyDescent="0.2">
      <c r="A178" s="1"/>
      <c r="N178" t="s">
        <v>52</v>
      </c>
      <c r="Q178" t="s">
        <v>128</v>
      </c>
      <c r="U178" s="164"/>
      <c r="V178" s="168" t="s">
        <v>89</v>
      </c>
      <c r="W178" s="165"/>
      <c r="X178" s="166">
        <f>ROUND(X162,$G$14+1-(1+INT(LOG10(ABS(X162)))))</f>
        <v>1.285E-29</v>
      </c>
      <c r="Y178" s="66"/>
      <c r="Z178" s="66"/>
      <c r="AA178" s="164"/>
      <c r="AB178" s="164"/>
      <c r="AC178" s="165" t="s">
        <v>89</v>
      </c>
      <c r="AD178" s="166">
        <f>ROUND(AD164,$G$14+1-(1+INT(LOG10(ABS(AD164)))))</f>
        <v>1.285E-29</v>
      </c>
      <c r="AE178" s="66"/>
      <c r="AF178" s="66"/>
      <c r="AG178" s="164"/>
      <c r="AH178" s="164"/>
      <c r="AI178" s="165" t="s">
        <v>89</v>
      </c>
      <c r="AJ178" s="166" t="e">
        <f>ROUND(AJ164,$G$14+1-(1+INT(LOG10(ABS(AJ164)))))</f>
        <v>#NUM!</v>
      </c>
      <c r="AK178" s="66"/>
      <c r="AL178" s="66"/>
      <c r="AM178" s="164"/>
      <c r="AN178" s="164"/>
      <c r="AO178" s="165" t="s">
        <v>89</v>
      </c>
      <c r="AP178" s="165"/>
      <c r="AQ178" s="66"/>
      <c r="AR178" s="66"/>
      <c r="AS178" s="164"/>
      <c r="AT178" s="164"/>
      <c r="AU178" s="165" t="s">
        <v>89</v>
      </c>
      <c r="AV178" s="166" t="e">
        <f>ROUND(AV161,$G$14+1-(1+INT(LOG10(ABS(AV161)))))</f>
        <v>#NUM!</v>
      </c>
      <c r="AW178" s="66"/>
      <c r="AX178" s="66"/>
      <c r="AY178" s="85">
        <v>23</v>
      </c>
      <c r="AZ178" s="85"/>
      <c r="BA178" s="85">
        <f t="shared" si="8"/>
        <v>0.87787661109347703</v>
      </c>
      <c r="BB178" s="85">
        <f t="shared" si="9"/>
        <v>1.1644374509707227</v>
      </c>
      <c r="BC178" s="66"/>
      <c r="BD178" s="98">
        <f t="shared" si="10"/>
        <v>4.5951198501345898</v>
      </c>
      <c r="BE178" s="85"/>
      <c r="BF178" s="100">
        <f t="shared" si="2"/>
        <v>1.2621774483536189E-29</v>
      </c>
      <c r="BG178" s="85"/>
      <c r="BH178" s="100">
        <f t="shared" si="3"/>
        <v>0</v>
      </c>
      <c r="BI178" s="66"/>
      <c r="BJ178" s="165">
        <f t="shared" si="4"/>
        <v>99</v>
      </c>
      <c r="BK178" s="165">
        <f t="shared" si="5"/>
        <v>99</v>
      </c>
      <c r="BL178" s="164"/>
      <c r="BM178" s="164"/>
      <c r="BN178" s="164"/>
      <c r="BO178" s="164"/>
    </row>
    <row r="179" spans="1:67" x14ac:dyDescent="0.2">
      <c r="A179" s="1"/>
      <c r="N179" t="s">
        <v>26</v>
      </c>
      <c r="Q179" t="s">
        <v>129</v>
      </c>
      <c r="U179" s="164"/>
      <c r="V179" s="165" t="s">
        <v>113</v>
      </c>
      <c r="W179" s="165"/>
      <c r="X179" s="166"/>
      <c r="Y179" s="66"/>
      <c r="Z179" s="66"/>
      <c r="AA179" s="164"/>
      <c r="AB179" s="164"/>
      <c r="AC179" s="165" t="s">
        <v>113</v>
      </c>
      <c r="AD179" s="166"/>
      <c r="AE179" s="66"/>
      <c r="AF179" s="66"/>
      <c r="AG179" s="164"/>
      <c r="AH179" s="164"/>
      <c r="AI179" s="165" t="s">
        <v>113</v>
      </c>
      <c r="AJ179" s="166"/>
      <c r="AK179" s="66"/>
      <c r="AL179" s="66"/>
      <c r="AM179" s="164"/>
      <c r="AN179" s="164"/>
      <c r="AO179" s="165" t="s">
        <v>113</v>
      </c>
      <c r="AP179" s="165"/>
      <c r="AQ179" s="66"/>
      <c r="AR179" s="66"/>
      <c r="AS179" s="164"/>
      <c r="AT179" s="164"/>
      <c r="AU179" s="165" t="s">
        <v>113</v>
      </c>
      <c r="AV179" s="166">
        <f>ROUND(AV163,$G$14+1-(1+INT(LOG10(ABS(AV163)))))</f>
        <v>4.5949999999999998</v>
      </c>
      <c r="AW179" s="66"/>
      <c r="AX179" s="66"/>
      <c r="AY179" s="85">
        <v>24</v>
      </c>
      <c r="AZ179" s="85"/>
      <c r="BA179" s="85">
        <f t="shared" si="8"/>
        <v>0.8826538438450513</v>
      </c>
      <c r="BB179" s="85">
        <f t="shared" si="9"/>
        <v>1.1883582125351981</v>
      </c>
      <c r="BC179" s="66"/>
      <c r="BD179" s="98">
        <f t="shared" si="10"/>
        <v>4.5951198501345898</v>
      </c>
      <c r="BE179" s="85"/>
      <c r="BF179" s="100">
        <f t="shared" si="2"/>
        <v>1.2621774483536189E-29</v>
      </c>
      <c r="BG179" s="85"/>
      <c r="BH179" s="100">
        <f t="shared" si="3"/>
        <v>0</v>
      </c>
      <c r="BI179" s="66"/>
      <c r="BJ179" s="165">
        <f t="shared" si="4"/>
        <v>99</v>
      </c>
      <c r="BK179" s="165">
        <f t="shared" si="5"/>
        <v>99</v>
      </c>
      <c r="BL179" s="164"/>
      <c r="BM179" s="164"/>
      <c r="BN179" s="164"/>
      <c r="BO179" s="164"/>
    </row>
    <row r="180" spans="1:67" x14ac:dyDescent="0.2">
      <c r="A180" s="1"/>
      <c r="N180" t="s">
        <v>68</v>
      </c>
      <c r="U180" s="164"/>
      <c r="V180" s="165" t="s">
        <v>114</v>
      </c>
      <c r="W180" s="165"/>
      <c r="X180" s="166">
        <f>ROUND(X164,$G$14+1-(1+INT(LOG10(ABS(X164)))))</f>
        <v>99</v>
      </c>
      <c r="Y180" s="66"/>
      <c r="Z180" s="66"/>
      <c r="AA180" s="164"/>
      <c r="AB180" s="164"/>
      <c r="AC180" s="165" t="s">
        <v>114</v>
      </c>
      <c r="AD180" s="166">
        <f>ROUND(AD166,$G$14+1-(1+INT(LOG10(ABS(AD166)))))</f>
        <v>9.9499999999999993</v>
      </c>
      <c r="AE180" s="66"/>
      <c r="AF180" s="66"/>
      <c r="AG180" s="164"/>
      <c r="AH180" s="164"/>
      <c r="AI180" s="165" t="s">
        <v>114</v>
      </c>
      <c r="AJ180" s="166"/>
      <c r="AK180" s="66"/>
      <c r="AL180" s="66"/>
      <c r="AM180" s="164"/>
      <c r="AN180" s="164"/>
      <c r="AO180" s="165" t="s">
        <v>114</v>
      </c>
      <c r="AP180" s="165"/>
      <c r="AQ180" s="66"/>
      <c r="AR180" s="66"/>
      <c r="AS180" s="164"/>
      <c r="AT180" s="164"/>
      <c r="AU180" s="165" t="s">
        <v>114</v>
      </c>
      <c r="AV180" s="166">
        <f>ROUND(AV164,$G$14+1-(1+INT(LOG10(ABS(AV164)))))</f>
        <v>1.285E-29</v>
      </c>
      <c r="AW180" s="66"/>
      <c r="AX180" s="66"/>
      <c r="AY180" s="85">
        <v>25</v>
      </c>
      <c r="AZ180" s="85"/>
      <c r="BA180" s="85">
        <f t="shared" si="8"/>
        <v>0.88707185499315677</v>
      </c>
      <c r="BB180" s="85">
        <f t="shared" si="9"/>
        <v>1.2111020651821225</v>
      </c>
      <c r="BC180" s="66"/>
      <c r="BD180" s="98">
        <f t="shared" si="10"/>
        <v>4.5951198501345898</v>
      </c>
      <c r="BE180" s="85"/>
      <c r="BF180" s="100">
        <f t="shared" si="2"/>
        <v>1.2621774483536189E-29</v>
      </c>
      <c r="BG180" s="85"/>
      <c r="BH180" s="100">
        <f t="shared" si="3"/>
        <v>0</v>
      </c>
      <c r="BI180" s="66"/>
      <c r="BJ180" s="165">
        <f t="shared" si="4"/>
        <v>99</v>
      </c>
      <c r="BK180" s="165">
        <f t="shared" si="5"/>
        <v>99</v>
      </c>
      <c r="BL180" s="164"/>
      <c r="BM180" s="164"/>
      <c r="BN180" s="164"/>
      <c r="BO180" s="164"/>
    </row>
    <row r="181" spans="1:67" x14ac:dyDescent="0.2">
      <c r="A181" s="1"/>
      <c r="N181" t="s">
        <v>51</v>
      </c>
      <c r="Q181" s="183">
        <f>T38</f>
        <v>0</v>
      </c>
      <c r="U181" s="164"/>
      <c r="V181" s="165"/>
      <c r="W181" s="165"/>
      <c r="X181" s="166"/>
      <c r="Y181" s="66"/>
      <c r="Z181" s="66"/>
      <c r="AA181" s="164"/>
      <c r="AB181" s="164"/>
      <c r="AC181" s="165"/>
      <c r="AD181" s="166"/>
      <c r="AE181" s="66"/>
      <c r="AF181" s="66"/>
      <c r="AG181" s="164"/>
      <c r="AH181" s="164"/>
      <c r="AI181" s="165"/>
      <c r="AJ181" s="166"/>
      <c r="AK181" s="66"/>
      <c r="AL181" s="66"/>
      <c r="AM181" s="164"/>
      <c r="AN181" s="164"/>
      <c r="AO181" s="165"/>
      <c r="AP181" s="165"/>
      <c r="AQ181" s="66"/>
      <c r="AR181" s="66"/>
      <c r="AS181" s="164"/>
      <c r="AT181" s="164"/>
      <c r="AU181" s="165"/>
      <c r="AV181" s="166">
        <f>ROUND(AV165,$G$14+1-(1+INT(LOG10(ABS(AV165)))))</f>
        <v>99</v>
      </c>
      <c r="AW181" s="66"/>
      <c r="AX181" s="66"/>
      <c r="AY181" s="85">
        <v>26</v>
      </c>
      <c r="AZ181" s="85"/>
      <c r="BA181" s="85">
        <f t="shared" si="8"/>
        <v>0.89116964423921519</v>
      </c>
      <c r="BB181" s="85">
        <f t="shared" si="9"/>
        <v>1.2327723459484285</v>
      </c>
      <c r="BC181" s="66"/>
      <c r="BD181" s="98">
        <f t="shared" si="10"/>
        <v>4.5951198501345898</v>
      </c>
      <c r="BE181" s="85"/>
      <c r="BF181" s="100">
        <f t="shared" si="2"/>
        <v>1.2621774483536189E-29</v>
      </c>
      <c r="BG181" s="85"/>
      <c r="BH181" s="100">
        <f t="shared" si="3"/>
        <v>0</v>
      </c>
      <c r="BI181" s="66"/>
      <c r="BJ181" s="165">
        <f t="shared" si="4"/>
        <v>99</v>
      </c>
      <c r="BK181" s="165">
        <f t="shared" si="5"/>
        <v>99</v>
      </c>
      <c r="BL181" s="164"/>
      <c r="BM181" s="164"/>
      <c r="BN181" s="164"/>
      <c r="BO181" s="164"/>
    </row>
    <row r="182" spans="1:67" x14ac:dyDescent="0.2">
      <c r="A182" s="1"/>
      <c r="N182" t="s">
        <v>27</v>
      </c>
      <c r="U182" s="164"/>
      <c r="V182" s="165"/>
      <c r="W182" s="165"/>
      <c r="X182" s="166" t="e">
        <f>ROUND(X166,$G$14+1-(1+INT(LOG10(ABS(X166)))))</f>
        <v>#NUM!</v>
      </c>
      <c r="Y182" s="66"/>
      <c r="Z182" s="66"/>
      <c r="AA182" s="164"/>
      <c r="AB182" s="164"/>
      <c r="AC182" s="165"/>
      <c r="AD182" s="166" t="e">
        <f>ROUND(AD168,$G$14+1-(1+INT(LOG10(ABS(AD168)))))</f>
        <v>#NUM!</v>
      </c>
      <c r="AE182" s="66"/>
      <c r="AF182" s="66"/>
      <c r="AG182" s="164"/>
      <c r="AH182" s="164"/>
      <c r="AI182" s="165"/>
      <c r="AJ182" s="166" t="e">
        <f>ROUND(AJ168,$G$14+1-(1+INT(LOG10(ABS(AJ168)))))</f>
        <v>#NUM!</v>
      </c>
      <c r="AK182" s="66"/>
      <c r="AL182" s="66"/>
      <c r="AM182" s="164"/>
      <c r="AN182" s="164"/>
      <c r="AO182" s="165"/>
      <c r="AP182" s="165"/>
      <c r="AQ182" s="66"/>
      <c r="AR182" s="66"/>
      <c r="AS182" s="164"/>
      <c r="AT182" s="164"/>
      <c r="AU182" s="165"/>
      <c r="AV182" s="166" t="e">
        <f>ROUND(AV166,$G$14+1-(1+INT(LOG10(ABS(AV166)))))</f>
        <v>#NUM!</v>
      </c>
      <c r="AW182" s="66"/>
      <c r="AX182" s="66"/>
      <c r="AY182" s="85">
        <v>27</v>
      </c>
      <c r="AZ182" s="85"/>
      <c r="BA182" s="85">
        <f t="shared" si="8"/>
        <v>0.89498076982365571</v>
      </c>
      <c r="BB182" s="85">
        <f t="shared" si="9"/>
        <v>1.2534596897057095</v>
      </c>
      <c r="BC182" s="66"/>
      <c r="BD182" s="98">
        <f t="shared" si="10"/>
        <v>4.5951198501345898</v>
      </c>
      <c r="BE182" s="85"/>
      <c r="BF182" s="100">
        <f t="shared" si="2"/>
        <v>1.2621774483536189E-29</v>
      </c>
      <c r="BG182" s="85"/>
      <c r="BH182" s="100">
        <f t="shared" si="3"/>
        <v>0</v>
      </c>
      <c r="BI182" s="66"/>
      <c r="BJ182" s="165">
        <f t="shared" si="4"/>
        <v>99</v>
      </c>
      <c r="BK182" s="165">
        <f t="shared" si="5"/>
        <v>99</v>
      </c>
      <c r="BL182" s="164"/>
      <c r="BM182" s="164"/>
      <c r="BN182" s="164"/>
      <c r="BO182" s="164"/>
    </row>
    <row r="183" spans="1:67" x14ac:dyDescent="0.2">
      <c r="A183" s="1"/>
      <c r="N183" t="s">
        <v>72</v>
      </c>
      <c r="U183" s="164"/>
      <c r="V183" s="165"/>
      <c r="W183" s="165"/>
      <c r="X183" s="166"/>
      <c r="Y183" s="66"/>
      <c r="Z183" s="66"/>
      <c r="AA183" s="164"/>
      <c r="AB183" s="164"/>
      <c r="AC183" s="165"/>
      <c r="AD183" s="166"/>
      <c r="AE183" s="66"/>
      <c r="AF183" s="66"/>
      <c r="AG183" s="164"/>
      <c r="AH183" s="164"/>
      <c r="AI183" s="165"/>
      <c r="AJ183" s="166"/>
      <c r="AK183" s="66"/>
      <c r="AL183" s="66"/>
      <c r="AM183" s="164"/>
      <c r="AN183" s="164"/>
      <c r="AO183" s="165"/>
      <c r="AP183" s="165"/>
      <c r="AQ183" s="66"/>
      <c r="AR183" s="66"/>
      <c r="AS183" s="164"/>
      <c r="AT183" s="164"/>
      <c r="AU183" s="165"/>
      <c r="AV183" s="166" t="e">
        <f>ROUND(AV168,$G$14+1-(1+INT(LOG10(ABS(AV168)))))</f>
        <v>#DIV/0!</v>
      </c>
      <c r="AW183" s="66"/>
      <c r="AX183" s="66"/>
      <c r="AY183" s="85">
        <v>28</v>
      </c>
      <c r="AZ183" s="85"/>
      <c r="BA183" s="85">
        <f t="shared" si="8"/>
        <v>0.89853426442727535</v>
      </c>
      <c r="BB183" s="85">
        <f t="shared" si="9"/>
        <v>1.2732440010981565</v>
      </c>
      <c r="BC183" s="66"/>
      <c r="BD183" s="98">
        <f t="shared" si="10"/>
        <v>4.5951198501345898</v>
      </c>
      <c r="BE183" s="85"/>
      <c r="BF183" s="100">
        <f t="shared" si="2"/>
        <v>1.2621774483536189E-29</v>
      </c>
      <c r="BG183" s="85"/>
      <c r="BH183" s="100">
        <f t="shared" si="3"/>
        <v>0</v>
      </c>
      <c r="BI183" s="66"/>
      <c r="BJ183" s="165">
        <f t="shared" si="4"/>
        <v>99</v>
      </c>
      <c r="BK183" s="165">
        <f t="shared" si="5"/>
        <v>99</v>
      </c>
      <c r="BL183" s="164"/>
      <c r="BM183" s="164"/>
      <c r="BN183" s="164"/>
      <c r="BO183" s="164"/>
    </row>
    <row r="184" spans="1:67" x14ac:dyDescent="0.2">
      <c r="A184" s="1"/>
      <c r="N184" t="s">
        <v>28</v>
      </c>
      <c r="U184" s="164"/>
      <c r="V184" s="165"/>
      <c r="W184" s="165"/>
      <c r="X184" s="166" t="e">
        <f>ROUND(X168,$G$14+1-(1+INT(LOG10(ABS(X168)))))</f>
        <v>#NUM!</v>
      </c>
      <c r="Y184" s="66"/>
      <c r="Z184" s="66"/>
      <c r="AA184" s="164"/>
      <c r="AB184" s="164"/>
      <c r="AC184" s="165"/>
      <c r="AD184" s="166"/>
      <c r="AE184" s="66"/>
      <c r="AF184" s="66"/>
      <c r="AG184" s="164"/>
      <c r="AH184" s="164"/>
      <c r="AI184" s="165"/>
      <c r="AJ184" s="166"/>
      <c r="AK184" s="66"/>
      <c r="AL184" s="66"/>
      <c r="AM184" s="164"/>
      <c r="AN184" s="164"/>
      <c r="AO184" s="165"/>
      <c r="AP184" s="165"/>
      <c r="AQ184" s="66"/>
      <c r="AR184" s="66"/>
      <c r="AS184" s="164"/>
      <c r="AT184" s="164"/>
      <c r="AU184" s="165"/>
      <c r="AV184" s="166" t="e">
        <f>ROUND(AV169,$G$14+1-(1+INT(LOG10(ABS(AV169)))))</f>
        <v>#DIV/0!</v>
      </c>
      <c r="AW184" s="66"/>
      <c r="AX184" s="66"/>
      <c r="AY184" s="85">
        <v>29</v>
      </c>
      <c r="AZ184" s="85"/>
      <c r="BA184" s="85">
        <f t="shared" si="8"/>
        <v>0.9018553723227043</v>
      </c>
      <c r="BB184" s="85">
        <f t="shared" si="9"/>
        <v>1.2921960613294459</v>
      </c>
      <c r="BC184" s="66"/>
      <c r="BD184" s="98">
        <f t="shared" si="10"/>
        <v>4.5951198501345898</v>
      </c>
      <c r="BE184" s="85"/>
      <c r="BF184" s="100">
        <f t="shared" si="2"/>
        <v>1.2621774483536189E-29</v>
      </c>
      <c r="BG184" s="85"/>
      <c r="BH184" s="100">
        <f t="shared" si="3"/>
        <v>0</v>
      </c>
      <c r="BI184" s="66"/>
      <c r="BJ184" s="165">
        <f t="shared" si="4"/>
        <v>99</v>
      </c>
      <c r="BK184" s="165">
        <f t="shared" si="5"/>
        <v>99</v>
      </c>
      <c r="BL184" s="164"/>
      <c r="BM184" s="164"/>
      <c r="BN184" s="164"/>
      <c r="BO184" s="164"/>
    </row>
    <row r="185" spans="1:67" x14ac:dyDescent="0.2">
      <c r="A185" s="1"/>
      <c r="N185" t="s">
        <v>35</v>
      </c>
      <c r="U185" s="164"/>
      <c r="V185" s="165"/>
      <c r="W185" s="165"/>
      <c r="X185" s="166"/>
      <c r="Y185" s="66"/>
      <c r="Z185" s="66"/>
      <c r="AA185" s="164"/>
      <c r="AB185" s="164"/>
      <c r="AC185" s="165"/>
      <c r="AD185" s="166"/>
      <c r="AE185" s="66"/>
      <c r="AF185" s="66"/>
      <c r="AG185" s="164"/>
      <c r="AH185" s="164"/>
      <c r="AI185" s="165"/>
      <c r="AJ185" s="166"/>
      <c r="AK185" s="66"/>
      <c r="AL185" s="66"/>
      <c r="AM185" s="164"/>
      <c r="AN185" s="164"/>
      <c r="AO185" s="165"/>
      <c r="AP185" s="165"/>
      <c r="AQ185" s="66"/>
      <c r="AR185" s="66"/>
      <c r="AS185" s="164"/>
      <c r="AT185" s="164"/>
      <c r="AU185" s="165"/>
      <c r="AV185" s="166" t="e">
        <f>ROUND(AV170,$G$14+1-(1+INT(LOG10(ABS(AV170)))))</f>
        <v>#DIV/0!</v>
      </c>
      <c r="AW185" s="66"/>
      <c r="AX185" s="66"/>
      <c r="AY185" s="85">
        <v>30</v>
      </c>
      <c r="AZ185" s="85"/>
      <c r="BA185" s="85">
        <f t="shared" si="8"/>
        <v>0.90496614714469592</v>
      </c>
      <c r="BB185" s="85">
        <f t="shared" si="9"/>
        <v>1.3103788475750047</v>
      </c>
      <c r="BC185" s="66"/>
      <c r="BD185" s="98">
        <f t="shared" si="10"/>
        <v>4.5951198501345898</v>
      </c>
      <c r="BE185" s="85"/>
      <c r="BF185" s="100">
        <f t="shared" si="2"/>
        <v>1.2621774483536189E-29</v>
      </c>
      <c r="BG185" s="85"/>
      <c r="BH185" s="100">
        <f t="shared" si="3"/>
        <v>0</v>
      </c>
      <c r="BI185" s="66"/>
      <c r="BJ185" s="165">
        <f t="shared" si="4"/>
        <v>99</v>
      </c>
      <c r="BK185" s="165">
        <f t="shared" si="5"/>
        <v>99</v>
      </c>
      <c r="BL185" s="164"/>
      <c r="BM185" s="164"/>
      <c r="BN185" s="164"/>
      <c r="BO185" s="164"/>
    </row>
    <row r="186" spans="1:67" x14ac:dyDescent="0.2">
      <c r="A186" s="1"/>
      <c r="N186" t="s">
        <v>29</v>
      </c>
      <c r="U186" s="164"/>
      <c r="V186" s="165"/>
      <c r="W186" s="165"/>
      <c r="X186" s="166">
        <f>ROUND(X172,$G$14+1-(1+INT(LOG10(ABS(X172)))))</f>
        <v>1</v>
      </c>
      <c r="Y186" s="66"/>
      <c r="Z186" s="66"/>
      <c r="AA186" s="164"/>
      <c r="AB186" s="164"/>
      <c r="AC186" s="165"/>
      <c r="AD186" s="166">
        <f>ROUND(AD172,$G$14+1-(1+INT(LOG10(ABS(AD172)))))</f>
        <v>1</v>
      </c>
      <c r="AE186" s="66"/>
      <c r="AF186" s="66"/>
      <c r="AG186" s="164"/>
      <c r="AH186" s="164"/>
      <c r="AI186" s="165"/>
      <c r="AJ186" s="166">
        <f>ROUND(AJ172,$G$14+1-(1+INT(LOG10(ABS(AJ172)))))</f>
        <v>1</v>
      </c>
      <c r="AK186" s="66"/>
      <c r="AL186" s="66"/>
      <c r="AM186" s="164"/>
      <c r="AN186" s="164"/>
      <c r="AO186" s="165"/>
      <c r="AP186" s="166">
        <f>ROUND(AP172,$G$14+1-(1+INT(LOG10(ABS(AP172)))))</f>
        <v>1.651</v>
      </c>
      <c r="AQ186" s="66"/>
      <c r="AR186" s="66"/>
      <c r="AS186" s="164"/>
      <c r="AT186" s="164"/>
      <c r="AU186" s="165"/>
      <c r="AV186" s="166" t="e">
        <f>ROUND(AV172,$G$14+1-(1+INT(LOG10(ABS(AV172)))))</f>
        <v>#DIV/0!</v>
      </c>
      <c r="AW186" s="66"/>
      <c r="AX186" s="66"/>
      <c r="AY186" s="85">
        <v>31</v>
      </c>
      <c r="AZ186" s="85"/>
      <c r="BA186" s="85">
        <f t="shared" si="8"/>
        <v>0.90788594005267631</v>
      </c>
      <c r="BB186" s="85">
        <f t="shared" si="9"/>
        <v>1.3278486242115126</v>
      </c>
      <c r="BC186" s="66"/>
      <c r="BD186" s="98">
        <f t="shared" si="10"/>
        <v>4.5951198501345898</v>
      </c>
      <c r="BE186" s="85"/>
      <c r="BF186" s="100">
        <f t="shared" si="2"/>
        <v>1.2621774483536189E-29</v>
      </c>
      <c r="BG186" s="85"/>
      <c r="BH186" s="100">
        <f t="shared" si="3"/>
        <v>0</v>
      </c>
      <c r="BI186" s="66"/>
      <c r="BJ186" s="165">
        <f t="shared" si="4"/>
        <v>99</v>
      </c>
      <c r="BK186" s="165">
        <f t="shared" si="5"/>
        <v>99</v>
      </c>
      <c r="BL186" s="164"/>
      <c r="BM186" s="164"/>
      <c r="BN186" s="164"/>
      <c r="BO186" s="164"/>
    </row>
    <row r="187" spans="1:67" x14ac:dyDescent="0.2">
      <c r="A187" s="1"/>
      <c r="N187" t="s">
        <v>30</v>
      </c>
      <c r="U187" s="164"/>
      <c r="V187" s="165"/>
      <c r="W187" s="165"/>
      <c r="X187" s="166"/>
      <c r="Y187" s="66"/>
      <c r="Z187" s="66"/>
      <c r="AA187" s="164"/>
      <c r="AB187" s="164"/>
      <c r="AC187" s="165"/>
      <c r="AD187" s="166"/>
      <c r="AE187" s="66"/>
      <c r="AF187" s="66"/>
      <c r="AG187" s="164"/>
      <c r="AH187" s="164"/>
      <c r="AI187" s="165"/>
      <c r="AJ187" s="166"/>
      <c r="AK187" s="66"/>
      <c r="AL187" s="66"/>
      <c r="AM187" s="164"/>
      <c r="AN187" s="164"/>
      <c r="AO187" s="165"/>
      <c r="AP187" s="166"/>
      <c r="AQ187" s="66"/>
      <c r="AR187" s="66"/>
      <c r="AS187" s="164"/>
      <c r="AT187" s="164"/>
      <c r="AU187" s="165"/>
      <c r="AV187" s="165"/>
      <c r="AW187" s="66"/>
      <c r="AX187" s="66"/>
      <c r="AY187" s="85">
        <v>32</v>
      </c>
      <c r="AZ187" s="85"/>
      <c r="BA187" s="85">
        <f t="shared" si="8"/>
        <v>0.9106318010137352</v>
      </c>
      <c r="BB187" s="85">
        <f t="shared" si="9"/>
        <v>1.3446558513627329</v>
      </c>
      <c r="BC187" s="66"/>
      <c r="BD187" s="98">
        <f t="shared" si="10"/>
        <v>4.5951198501345898</v>
      </c>
      <c r="BE187" s="85"/>
      <c r="BF187" s="100">
        <f t="shared" si="2"/>
        <v>1.2621774483536189E-29</v>
      </c>
      <c r="BG187" s="85"/>
      <c r="BH187" s="100">
        <f t="shared" si="3"/>
        <v>0</v>
      </c>
      <c r="BI187" s="66"/>
      <c r="BJ187" s="165">
        <f t="shared" si="4"/>
        <v>99</v>
      </c>
      <c r="BK187" s="165">
        <f t="shared" si="5"/>
        <v>99</v>
      </c>
      <c r="BL187" s="164"/>
      <c r="BM187" s="164"/>
      <c r="BN187" s="164"/>
      <c r="BO187" s="164"/>
    </row>
    <row r="188" spans="1:67" x14ac:dyDescent="0.2">
      <c r="A188" s="1"/>
      <c r="N188" t="s">
        <v>70</v>
      </c>
      <c r="U188" s="164"/>
      <c r="V188" s="165"/>
      <c r="W188" s="165"/>
      <c r="X188" s="166">
        <f>ROUND(X174,$G$14-(1+INT(LOG10(ABS(X174)))))</f>
        <v>99</v>
      </c>
      <c r="Y188" s="66"/>
      <c r="Z188" s="66"/>
      <c r="AA188" s="164"/>
      <c r="AB188" s="164"/>
      <c r="AC188" s="165"/>
      <c r="AD188" s="166">
        <f>ROUND(AD174,$G$14-(1+INT(LOG10(ABS(AD174)))))</f>
        <v>99</v>
      </c>
      <c r="AE188" s="66"/>
      <c r="AF188" s="66"/>
      <c r="AG188" s="164"/>
      <c r="AH188" s="164"/>
      <c r="AI188" s="165"/>
      <c r="AJ188" s="166">
        <f>ROUND(AJ174,$G$14-(1+INT(LOG10(ABS(AJ174)))))</f>
        <v>99</v>
      </c>
      <c r="AK188" s="66"/>
      <c r="AL188" s="66"/>
      <c r="AM188" s="164"/>
      <c r="AN188" s="164"/>
      <c r="AO188" s="165"/>
      <c r="AP188" s="166">
        <f>ROUND(AP174,$G$14-(1+INT(LOG10(ABS(AP174)))))</f>
        <v>163</v>
      </c>
      <c r="AQ188" s="66"/>
      <c r="AR188" s="66"/>
      <c r="AS188" s="164"/>
      <c r="AT188" s="164"/>
      <c r="AU188" s="165"/>
      <c r="AV188" s="166" t="e">
        <f>ROUND(AV174,$G$14+1-(1+INT(LOG10(ABS(AV174)))))</f>
        <v>#DIV/0!</v>
      </c>
      <c r="AW188" s="66"/>
      <c r="AX188" s="66"/>
      <c r="AY188" s="85">
        <v>33</v>
      </c>
      <c r="AZ188" s="85"/>
      <c r="BA188" s="85">
        <f t="shared" si="8"/>
        <v>0.91321881070852506</v>
      </c>
      <c r="BB188" s="85">
        <f t="shared" si="9"/>
        <v>1.3608459460609088</v>
      </c>
      <c r="BC188" s="66"/>
      <c r="BD188" s="98">
        <f t="shared" si="10"/>
        <v>4.5951198501345898</v>
      </c>
      <c r="BE188" s="85"/>
      <c r="BF188" s="100">
        <f t="shared" ref="BF188:BF219" si="11">IF(BD188="NoValue","NoValue",POWER(BD188-$X$160,2))</f>
        <v>1.2621774483536189E-29</v>
      </c>
      <c r="BG188" s="85"/>
      <c r="BH188" s="100">
        <f t="shared" ref="BH188:BH219" si="12">IF(BF188="NoValue","NoValue",POWER(D52-$AJ$162,2))</f>
        <v>0</v>
      </c>
      <c r="BI188" s="66"/>
      <c r="BJ188" s="165">
        <f t="shared" ref="BJ188:BJ219" si="13">IF(D52="ND",0,D52)</f>
        <v>99</v>
      </c>
      <c r="BK188" s="165">
        <f t="shared" ref="BK188:BK219" si="14">IF(D52="ND",1,D52)</f>
        <v>99</v>
      </c>
      <c r="BL188" s="164"/>
      <c r="BM188" s="164"/>
      <c r="BN188" s="164"/>
      <c r="BO188" s="164"/>
    </row>
    <row r="189" spans="1:67" x14ac:dyDescent="0.2">
      <c r="A189" s="1"/>
      <c r="N189" t="s">
        <v>71</v>
      </c>
      <c r="U189" s="164"/>
      <c r="V189" s="164"/>
      <c r="W189" s="164"/>
      <c r="X189" s="169"/>
      <c r="Y189" s="66"/>
      <c r="Z189" s="66"/>
      <c r="AA189" s="164"/>
      <c r="AB189" s="164"/>
      <c r="AC189" s="164"/>
      <c r="AD189" s="169"/>
      <c r="AE189" s="66"/>
      <c r="AF189" s="66"/>
      <c r="AG189" s="164"/>
      <c r="AH189" s="164"/>
      <c r="AI189" s="164"/>
      <c r="AJ189" s="169"/>
      <c r="AK189" s="66"/>
      <c r="AL189" s="66"/>
      <c r="AM189" s="164"/>
      <c r="AN189" s="164"/>
      <c r="AO189" s="164"/>
      <c r="AP189" s="169"/>
      <c r="AQ189" s="66"/>
      <c r="AR189" s="66"/>
      <c r="AS189" s="164"/>
      <c r="AT189" s="164"/>
      <c r="AU189" s="164"/>
      <c r="AV189" s="164"/>
      <c r="AW189" s="66"/>
      <c r="AX189" s="66"/>
      <c r="AY189" s="85">
        <v>34</v>
      </c>
      <c r="AZ189" s="85"/>
      <c r="BA189" s="85">
        <f t="shared" si="8"/>
        <v>0.91566035664937462</v>
      </c>
      <c r="BB189" s="85">
        <f t="shared" si="9"/>
        <v>1.376459923646937</v>
      </c>
      <c r="BC189" s="66"/>
      <c r="BD189" s="98">
        <f t="shared" si="10"/>
        <v>4.5951198501345898</v>
      </c>
      <c r="BE189" s="85"/>
      <c r="BF189" s="100">
        <f t="shared" si="11"/>
        <v>1.2621774483536189E-29</v>
      </c>
      <c r="BG189" s="85"/>
      <c r="BH189" s="100">
        <f t="shared" si="12"/>
        <v>0</v>
      </c>
      <c r="BI189" s="66"/>
      <c r="BJ189" s="165">
        <f t="shared" si="13"/>
        <v>99</v>
      </c>
      <c r="BK189" s="165">
        <f t="shared" si="14"/>
        <v>99</v>
      </c>
      <c r="BL189" s="164"/>
      <c r="BM189" s="164"/>
      <c r="BN189" s="164"/>
      <c r="BO189" s="164"/>
    </row>
    <row r="190" spans="1:67" x14ac:dyDescent="0.2">
      <c r="A190" s="1"/>
      <c r="N190" t="s">
        <v>74</v>
      </c>
      <c r="Q190" s="295" t="s">
        <v>4</v>
      </c>
      <c r="R190" s="295"/>
      <c r="S190" s="295"/>
      <c r="T190" s="295"/>
      <c r="U190" s="164"/>
      <c r="V190" s="165">
        <f>IF(G16=95,VLOOKUP(X156,AY156:BB275,AY156+3),VLOOKUP(X156,AY282:BB401,AY282+3))</f>
        <v>1.4212992133386413</v>
      </c>
      <c r="W190" s="165"/>
      <c r="X190" s="166">
        <f>ROUND(V190,$G$14+1-(1+INT(LOG10(ABS(V190)))))</f>
        <v>1.421</v>
      </c>
      <c r="Y190" s="66"/>
      <c r="Z190" s="66"/>
      <c r="AA190" s="164"/>
      <c r="AB190" s="164"/>
      <c r="AC190" s="165">
        <f>IF(G16=95,VLOOKUP(AD156,AY156:BB275,AY156+3),VLOOKUP(AD156,AY282:BB401,AY282+3))</f>
        <v>1.4212992133386413</v>
      </c>
      <c r="AD190" s="166">
        <f>ROUND(AC190,$G$14+1-(1+INT(LOG10(ABS(AC190)))))</f>
        <v>1.421</v>
      </c>
      <c r="AE190" s="66"/>
      <c r="AF190" s="66"/>
      <c r="AG190" s="164"/>
      <c r="AH190" s="164"/>
      <c r="AI190" s="165">
        <f>IF(G16=95,VLOOKUP(AJ156,AY156:BB275,AY156+3),VLOOKUP(AJ156,AY282:BB401,AY282+3))</f>
        <v>1.4212992133386413</v>
      </c>
      <c r="AJ190" s="166">
        <f>ROUND(AI190,$G$14+1-(1+INT(LOG10(ABS(AI190)))))</f>
        <v>1.421</v>
      </c>
      <c r="AK190" s="66"/>
      <c r="AL190" s="66"/>
      <c r="AM190" s="164"/>
      <c r="AN190" s="164"/>
      <c r="AO190" s="165">
        <f>IF(G16=95,VLOOKUP(AP156,AY156:BB275,AY156+3),VLOOKUP(AP156,AY282:BB401,AY282+3))</f>
        <v>1.4212992133386413</v>
      </c>
      <c r="AP190" s="166">
        <f>ROUND(AO190,$G$14+1-(1+INT(LOG10(ABS(AO190)))))</f>
        <v>1.421</v>
      </c>
      <c r="AQ190" s="66"/>
      <c r="AR190" s="66"/>
      <c r="AS190" s="164"/>
      <c r="AT190" s="164"/>
      <c r="AU190" s="165">
        <f>IF(G16=95,VLOOKUP(AV156,AY156:BB275,AY156+3),VLOOKUP(AV156,AY282:BB401,AY282+3))</f>
        <v>1.4212992133386413</v>
      </c>
      <c r="AV190" s="166">
        <f>ROUND(AU190,$G$14+1-(1+INT(LOG10(ABS(AU190)))))</f>
        <v>1.421</v>
      </c>
      <c r="AW190" s="66"/>
      <c r="AX190" s="66"/>
      <c r="AY190" s="85">
        <v>35</v>
      </c>
      <c r="AZ190" s="85"/>
      <c r="BA190" s="85">
        <f t="shared" si="8"/>
        <v>0.91796836414332961</v>
      </c>
      <c r="BB190" s="85">
        <f t="shared" si="9"/>
        <v>1.3915349412007822</v>
      </c>
      <c r="BC190" s="66"/>
      <c r="BD190" s="98">
        <f t="shared" si="10"/>
        <v>4.5951198501345898</v>
      </c>
      <c r="BE190" s="85"/>
      <c r="BF190" s="100">
        <f t="shared" si="11"/>
        <v>1.2621774483536189E-29</v>
      </c>
      <c r="BG190" s="85"/>
      <c r="BH190" s="100">
        <f t="shared" si="12"/>
        <v>0</v>
      </c>
      <c r="BI190" s="66"/>
      <c r="BJ190" s="165">
        <f t="shared" si="13"/>
        <v>99</v>
      </c>
      <c r="BK190" s="165">
        <f t="shared" si="14"/>
        <v>99</v>
      </c>
      <c r="BL190" s="164"/>
      <c r="BM190" s="164"/>
      <c r="BN190" s="164"/>
      <c r="BO190" s="164"/>
    </row>
    <row r="191" spans="1:67" x14ac:dyDescent="0.2">
      <c r="A191" s="1"/>
      <c r="N191" t="s">
        <v>31</v>
      </c>
      <c r="Q191" s="295"/>
      <c r="R191" s="295"/>
      <c r="S191" s="295"/>
      <c r="T191" s="295"/>
      <c r="U191" s="164"/>
      <c r="V191" s="165"/>
      <c r="W191" s="165"/>
      <c r="X191" s="166"/>
      <c r="Y191" s="66"/>
      <c r="Z191" s="66"/>
      <c r="AA191" s="164"/>
      <c r="AB191" s="164"/>
      <c r="AC191" s="165"/>
      <c r="AD191" s="166"/>
      <c r="AE191" s="66"/>
      <c r="AF191" s="66"/>
      <c r="AG191" s="164"/>
      <c r="AH191" s="164"/>
      <c r="AI191" s="165"/>
      <c r="AJ191" s="166"/>
      <c r="AK191" s="66"/>
      <c r="AL191" s="66"/>
      <c r="AM191" s="164"/>
      <c r="AN191" s="164"/>
      <c r="AO191" s="165"/>
      <c r="AP191" s="166"/>
      <c r="AQ191" s="66"/>
      <c r="AR191" s="66"/>
      <c r="AS191" s="164"/>
      <c r="AT191" s="164"/>
      <c r="AU191" s="165"/>
      <c r="AV191" s="166"/>
      <c r="AW191" s="66"/>
      <c r="AX191" s="66"/>
      <c r="AY191" s="85">
        <v>36</v>
      </c>
      <c r="AZ191" s="85"/>
      <c r="BA191" s="85">
        <f t="shared" si="8"/>
        <v>0.92015349048010564</v>
      </c>
      <c r="BB191" s="85">
        <f t="shared" si="9"/>
        <v>1.4061047603231105</v>
      </c>
      <c r="BC191" s="66"/>
      <c r="BD191" s="98">
        <f t="shared" si="10"/>
        <v>4.5951198501345898</v>
      </c>
      <c r="BE191" s="85"/>
      <c r="BF191" s="100">
        <f t="shared" si="11"/>
        <v>1.2621774483536189E-29</v>
      </c>
      <c r="BG191" s="85"/>
      <c r="BH191" s="100">
        <f t="shared" si="12"/>
        <v>0</v>
      </c>
      <c r="BI191" s="66"/>
      <c r="BJ191" s="165">
        <f t="shared" si="13"/>
        <v>99</v>
      </c>
      <c r="BK191" s="165">
        <f t="shared" si="14"/>
        <v>99</v>
      </c>
      <c r="BL191" s="164"/>
      <c r="BM191" s="164"/>
      <c r="BN191" s="164"/>
      <c r="BO191" s="164"/>
    </row>
    <row r="192" spans="1:67" x14ac:dyDescent="0.2">
      <c r="A192" s="1"/>
      <c r="Q192" s="295"/>
      <c r="R192" s="295"/>
      <c r="S192" s="295"/>
      <c r="T192" s="295"/>
      <c r="U192" s="164"/>
      <c r="V192" s="165">
        <f>MAX(D20:D138)</f>
        <v>99</v>
      </c>
      <c r="W192" s="165"/>
      <c r="X192" s="166"/>
      <c r="Y192" s="66"/>
      <c r="Z192" s="106"/>
      <c r="AA192" s="164"/>
      <c r="AB192" s="164"/>
      <c r="AC192" s="165">
        <f>MAX(D20:D138)</f>
        <v>99</v>
      </c>
      <c r="AD192" s="166"/>
      <c r="AE192" s="66"/>
      <c r="AF192" s="66"/>
      <c r="AG192" s="164"/>
      <c r="AH192" s="164"/>
      <c r="AI192" s="165">
        <f>MAX(D20:D138)</f>
        <v>99</v>
      </c>
      <c r="AJ192" s="166"/>
      <c r="AK192" s="66"/>
      <c r="AL192" s="66"/>
      <c r="AM192" s="164"/>
      <c r="AN192" s="164"/>
      <c r="AO192" s="165">
        <f>MAX(D20:D138)</f>
        <v>99</v>
      </c>
      <c r="AP192" s="166"/>
      <c r="AQ192" s="66"/>
      <c r="AR192" s="66"/>
      <c r="AS192" s="164"/>
      <c r="AT192" s="164"/>
      <c r="AU192" s="165">
        <f>MAX(D20:D138)</f>
        <v>99</v>
      </c>
      <c r="AV192" s="166"/>
      <c r="AW192" s="66"/>
      <c r="AX192" s="66"/>
      <c r="AY192" s="85">
        <v>37</v>
      </c>
      <c r="AZ192" s="85"/>
      <c r="BA192" s="85">
        <f t="shared" si="8"/>
        <v>0.92222528899486211</v>
      </c>
      <c r="BB192" s="85">
        <f t="shared" si="9"/>
        <v>1.420200143133779</v>
      </c>
      <c r="BC192" s="66"/>
      <c r="BD192" s="98">
        <f t="shared" si="10"/>
        <v>4.5951198501345898</v>
      </c>
      <c r="BE192" s="85"/>
      <c r="BF192" s="100">
        <f t="shared" si="11"/>
        <v>1.2621774483536189E-29</v>
      </c>
      <c r="BG192" s="85"/>
      <c r="BH192" s="100">
        <f t="shared" si="12"/>
        <v>0</v>
      </c>
      <c r="BI192" s="66"/>
      <c r="BJ192" s="165">
        <f t="shared" si="13"/>
        <v>99</v>
      </c>
      <c r="BK192" s="165">
        <f t="shared" si="14"/>
        <v>99</v>
      </c>
      <c r="BL192" s="164"/>
      <c r="BM192" s="164"/>
      <c r="BN192" s="164"/>
      <c r="BO192" s="164"/>
    </row>
    <row r="193" spans="1:67" x14ac:dyDescent="0.2">
      <c r="A193" s="1"/>
      <c r="N193" t="s">
        <v>53</v>
      </c>
      <c r="Q193" s="295"/>
      <c r="R193" s="295"/>
      <c r="S193" s="295"/>
      <c r="T193" s="295"/>
      <c r="U193" s="164"/>
      <c r="V193" s="165"/>
      <c r="W193" s="165"/>
      <c r="X193" s="166"/>
      <c r="Y193" s="66"/>
      <c r="Z193" s="66"/>
      <c r="AA193" s="164"/>
      <c r="AB193" s="164"/>
      <c r="AC193" s="165"/>
      <c r="AD193" s="166"/>
      <c r="AE193" s="66"/>
      <c r="AF193" s="66"/>
      <c r="AG193" s="164"/>
      <c r="AH193" s="164"/>
      <c r="AI193" s="165"/>
      <c r="AJ193" s="166"/>
      <c r="AK193" s="66"/>
      <c r="AL193" s="66"/>
      <c r="AM193" s="164"/>
      <c r="AN193" s="164"/>
      <c r="AO193" s="165"/>
      <c r="AP193" s="166"/>
      <c r="AQ193" s="66"/>
      <c r="AR193" s="66"/>
      <c r="AS193" s="164"/>
      <c r="AT193" s="164"/>
      <c r="AU193" s="165"/>
      <c r="AV193" s="166"/>
      <c r="AW193" s="66"/>
      <c r="AX193" s="66"/>
      <c r="AY193" s="85">
        <v>38</v>
      </c>
      <c r="AZ193" s="85"/>
      <c r="BA193" s="85">
        <f t="shared" si="8"/>
        <v>0.92419234831703545</v>
      </c>
      <c r="BB193" s="85">
        <f t="shared" si="9"/>
        <v>1.4338491926606862</v>
      </c>
      <c r="BC193" s="66"/>
      <c r="BD193" s="98">
        <f t="shared" si="10"/>
        <v>4.5951198501345898</v>
      </c>
      <c r="BE193" s="85"/>
      <c r="BF193" s="100">
        <f t="shared" si="11"/>
        <v>1.2621774483536189E-29</v>
      </c>
      <c r="BG193" s="85"/>
      <c r="BH193" s="100">
        <f t="shared" si="12"/>
        <v>0</v>
      </c>
      <c r="BI193" s="66"/>
      <c r="BJ193" s="165">
        <f t="shared" si="13"/>
        <v>99</v>
      </c>
      <c r="BK193" s="165">
        <f t="shared" si="14"/>
        <v>99</v>
      </c>
      <c r="BL193" s="164"/>
      <c r="BM193" s="164"/>
      <c r="BN193" s="164"/>
      <c r="BO193" s="164"/>
    </row>
    <row r="194" spans="1:67" x14ac:dyDescent="0.2">
      <c r="A194" s="1"/>
      <c r="N194" t="s">
        <v>54</v>
      </c>
      <c r="Q194" s="295"/>
      <c r="R194" s="295"/>
      <c r="S194" s="295"/>
      <c r="T194" s="295"/>
      <c r="U194" s="164"/>
      <c r="V194" s="165">
        <f>LN(POWER(X168,2)+1)</f>
        <v>0</v>
      </c>
      <c r="W194" s="165"/>
      <c r="X194" s="166" t="e">
        <f>ROUND(V194,$G$14+1-(1+INT(LOG10(ABS(V194)))))</f>
        <v>#NUM!</v>
      </c>
      <c r="Y194" s="66"/>
      <c r="Z194" s="66"/>
      <c r="AA194" s="164"/>
      <c r="AB194" s="164"/>
      <c r="AC194" s="165">
        <f>LN(POWER(AD168,2)+1)</f>
        <v>0</v>
      </c>
      <c r="AD194" s="166" t="e">
        <f>ROUND(AC194,$G$14+1-(1+INT(LOG10(ABS(AC194)))))</f>
        <v>#NUM!</v>
      </c>
      <c r="AE194" s="66"/>
      <c r="AF194" s="66"/>
      <c r="AG194" s="164"/>
      <c r="AH194" s="164"/>
      <c r="AI194" s="165">
        <f>AJ164</f>
        <v>0</v>
      </c>
      <c r="AJ194" s="166" t="e">
        <f>ROUND(AI194,$G$14+1-(1+INT(LOG10(ABS(AI194)))))</f>
        <v>#NUM!</v>
      </c>
      <c r="AK194" s="66"/>
      <c r="AL194" s="66"/>
      <c r="AM194" s="164"/>
      <c r="AN194" s="164"/>
      <c r="AO194" s="165">
        <f>LN(POWER(AP168,2)+1)</f>
        <v>0.30748469974796055</v>
      </c>
      <c r="AP194" s="166">
        <f>ROUND(AO194,$G$14+1-(1+INT(LOG10(ABS(AO194)))))</f>
        <v>0.3075</v>
      </c>
      <c r="AQ194" s="66"/>
      <c r="AR194" s="66"/>
      <c r="AS194" s="164"/>
      <c r="AT194" s="164"/>
      <c r="AU194" s="165" t="e">
        <f>LN(POWER(AV170,2)+1)</f>
        <v>#DIV/0!</v>
      </c>
      <c r="AV194" s="166" t="e">
        <f>ROUND(AU194,$G$14+1-(1+INT(LOG10(ABS(AU194)))))</f>
        <v>#DIV/0!</v>
      </c>
      <c r="AW194" s="66"/>
      <c r="AX194" s="66"/>
      <c r="AY194" s="85">
        <v>39</v>
      </c>
      <c r="AZ194" s="85"/>
      <c r="BA194" s="85">
        <f t="shared" si="8"/>
        <v>0.92606241107331344</v>
      </c>
      <c r="BB194" s="85">
        <f t="shared" si="9"/>
        <v>1.4470776466799498</v>
      </c>
      <c r="BC194" s="66"/>
      <c r="BD194" s="98">
        <f t="shared" si="10"/>
        <v>4.5951198501345898</v>
      </c>
      <c r="BE194" s="85"/>
      <c r="BF194" s="100">
        <f t="shared" si="11"/>
        <v>1.2621774483536189E-29</v>
      </c>
      <c r="BG194" s="85"/>
      <c r="BH194" s="100">
        <f t="shared" si="12"/>
        <v>0</v>
      </c>
      <c r="BI194" s="66"/>
      <c r="BJ194" s="165">
        <f t="shared" si="13"/>
        <v>99</v>
      </c>
      <c r="BK194" s="165">
        <f t="shared" si="14"/>
        <v>99</v>
      </c>
      <c r="BL194" s="164"/>
      <c r="BM194" s="164"/>
      <c r="BN194" s="164"/>
      <c r="BO194" s="164"/>
    </row>
    <row r="195" spans="1:67" x14ac:dyDescent="0.2">
      <c r="A195" s="1"/>
      <c r="N195" t="s">
        <v>55</v>
      </c>
      <c r="Q195" s="295"/>
      <c r="R195" s="295"/>
      <c r="S195" s="295"/>
      <c r="T195" s="295"/>
      <c r="U195" s="164"/>
      <c r="V195" s="165"/>
      <c r="W195" s="165"/>
      <c r="X195" s="166"/>
      <c r="Y195" s="66"/>
      <c r="Z195" s="66"/>
      <c r="AA195" s="164"/>
      <c r="AB195" s="164"/>
      <c r="AC195" s="165"/>
      <c r="AD195" s="166"/>
      <c r="AE195" s="66"/>
      <c r="AF195" s="66"/>
      <c r="AG195" s="164"/>
      <c r="AH195" s="164"/>
      <c r="AI195" s="165"/>
      <c r="AJ195" s="166"/>
      <c r="AK195" s="66"/>
      <c r="AL195" s="66"/>
      <c r="AM195" s="164"/>
      <c r="AN195" s="164"/>
      <c r="AO195" s="165"/>
      <c r="AP195" s="166"/>
      <c r="AQ195" s="66"/>
      <c r="AR195" s="66"/>
      <c r="AS195" s="164"/>
      <c r="AT195" s="164"/>
      <c r="AU195" s="165"/>
      <c r="AV195" s="166"/>
      <c r="AW195" s="66"/>
      <c r="AX195" s="66"/>
      <c r="AY195" s="85">
        <v>40</v>
      </c>
      <c r="AZ195" s="85"/>
      <c r="BA195" s="85">
        <f t="shared" si="8"/>
        <v>0.92784247549448551</v>
      </c>
      <c r="BB195" s="85">
        <f t="shared" si="9"/>
        <v>1.4599091323986104</v>
      </c>
      <c r="BC195" s="66"/>
      <c r="BD195" s="98">
        <f t="shared" si="10"/>
        <v>4.5951198501345898</v>
      </c>
      <c r="BE195" s="85"/>
      <c r="BF195" s="100">
        <f t="shared" si="11"/>
        <v>1.2621774483536189E-29</v>
      </c>
      <c r="BG195" s="85"/>
      <c r="BH195" s="100">
        <f t="shared" si="12"/>
        <v>0</v>
      </c>
      <c r="BI195" s="66"/>
      <c r="BJ195" s="165">
        <f t="shared" si="13"/>
        <v>99</v>
      </c>
      <c r="BK195" s="165">
        <f t="shared" si="14"/>
        <v>99</v>
      </c>
      <c r="BL195" s="164"/>
      <c r="BM195" s="164"/>
      <c r="BN195" s="164"/>
      <c r="BO195" s="164"/>
    </row>
    <row r="196" spans="1:67" x14ac:dyDescent="0.2">
      <c r="A196" s="1"/>
      <c r="N196" t="s">
        <v>56</v>
      </c>
      <c r="Q196" s="295"/>
      <c r="R196" s="295"/>
      <c r="S196" s="295"/>
      <c r="T196" s="295"/>
      <c r="U196" s="164"/>
      <c r="V196" s="165">
        <f>SQRT(V194)</f>
        <v>0</v>
      </c>
      <c r="W196" s="165"/>
      <c r="X196" s="166" t="e">
        <f>ROUND(V196,$G$14+1-(1+INT(LOG10(ABS(V196)))))</f>
        <v>#NUM!</v>
      </c>
      <c r="Y196" s="66"/>
      <c r="Z196" s="66"/>
      <c r="AA196" s="164"/>
      <c r="AB196" s="164"/>
      <c r="AC196" s="165">
        <f>SQRT(AC194)</f>
        <v>0</v>
      </c>
      <c r="AD196" s="166" t="e">
        <f>ROUND(AC196,$G$14+1-(1+INT(LOG10(ABS(AC196)))))</f>
        <v>#NUM!</v>
      </c>
      <c r="AE196" s="66"/>
      <c r="AF196" s="66"/>
      <c r="AG196" s="164"/>
      <c r="AH196" s="164"/>
      <c r="AI196" s="165">
        <f>SQRT(AI194)</f>
        <v>0</v>
      </c>
      <c r="AJ196" s="166" t="e">
        <f>ROUND(AI196,$G$14+1-(1+INT(LOG10(ABS(AI196)))))</f>
        <v>#NUM!</v>
      </c>
      <c r="AK196" s="66"/>
      <c r="AL196" s="66"/>
      <c r="AM196" s="164"/>
      <c r="AN196" s="164"/>
      <c r="AO196" s="165">
        <f>SQRT(AO194)</f>
        <v>0.55451302937619107</v>
      </c>
      <c r="AP196" s="166">
        <f>ROUND(AO196,$G$14+1-(1+INT(LOG10(ABS(AO196)))))</f>
        <v>0.55449999999999999</v>
      </c>
      <c r="AQ196" s="66"/>
      <c r="AR196" s="66"/>
      <c r="AS196" s="164"/>
      <c r="AT196" s="164"/>
      <c r="AU196" s="165" t="e">
        <f>SQRT(AU194)</f>
        <v>#DIV/0!</v>
      </c>
      <c r="AV196" s="166" t="e">
        <f>ROUND(AU196,$G$14+1-(1+INT(LOG10(ABS(AU196)))))</f>
        <v>#DIV/0!</v>
      </c>
      <c r="AW196" s="66"/>
      <c r="AX196" s="66"/>
      <c r="AY196" s="85">
        <v>41</v>
      </c>
      <c r="AZ196" s="85"/>
      <c r="BA196" s="85">
        <f t="shared" si="8"/>
        <v>0.92953888272983598</v>
      </c>
      <c r="BB196" s="85">
        <f t="shared" si="9"/>
        <v>1.4723653880430223</v>
      </c>
      <c r="BC196" s="66"/>
      <c r="BD196" s="98">
        <f t="shared" si="10"/>
        <v>4.5951198501345898</v>
      </c>
      <c r="BE196" s="85"/>
      <c r="BF196" s="100">
        <f t="shared" si="11"/>
        <v>1.2621774483536189E-29</v>
      </c>
      <c r="BG196" s="85"/>
      <c r="BH196" s="100">
        <f t="shared" si="12"/>
        <v>0</v>
      </c>
      <c r="BI196" s="66"/>
      <c r="BJ196" s="165">
        <f t="shared" si="13"/>
        <v>99</v>
      </c>
      <c r="BK196" s="165">
        <f t="shared" si="14"/>
        <v>99</v>
      </c>
      <c r="BL196" s="164"/>
      <c r="BM196" s="164"/>
      <c r="BN196" s="164"/>
      <c r="BO196" s="164"/>
    </row>
    <row r="197" spans="1:67" x14ac:dyDescent="0.2">
      <c r="A197" s="1"/>
      <c r="N197" t="s">
        <v>57</v>
      </c>
      <c r="Q197" s="60"/>
      <c r="R197" s="60"/>
      <c r="S197" s="60"/>
      <c r="T197" s="60"/>
      <c r="U197" s="170"/>
      <c r="V197" s="170"/>
      <c r="W197" s="170"/>
      <c r="X197" s="170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105"/>
      <c r="AJ197" s="66"/>
      <c r="AK197" s="66"/>
      <c r="AL197" s="66"/>
      <c r="AM197" s="66"/>
      <c r="AN197" s="66"/>
      <c r="AO197" s="105"/>
      <c r="AP197" s="66"/>
      <c r="AQ197" s="66"/>
      <c r="AR197" s="66"/>
      <c r="AS197" s="164"/>
      <c r="AT197" s="164"/>
      <c r="AU197" s="164"/>
      <c r="AV197" s="164"/>
      <c r="AW197" s="66"/>
      <c r="AX197" s="66"/>
      <c r="AY197" s="85">
        <v>42</v>
      </c>
      <c r="AZ197" s="85"/>
      <c r="BA197" s="85">
        <f t="shared" si="8"/>
        <v>0.93115739215960514</v>
      </c>
      <c r="BB197" s="85">
        <f t="shared" si="9"/>
        <v>1.4844664563528902</v>
      </c>
      <c r="BC197" s="66"/>
      <c r="BD197" s="98">
        <f t="shared" si="10"/>
        <v>4.5951198501345898</v>
      </c>
      <c r="BE197" s="85"/>
      <c r="BF197" s="100">
        <f t="shared" si="11"/>
        <v>1.2621774483536189E-29</v>
      </c>
      <c r="BG197" s="85"/>
      <c r="BH197" s="100">
        <f t="shared" si="12"/>
        <v>0</v>
      </c>
      <c r="BI197" s="66"/>
      <c r="BJ197" s="165">
        <f t="shared" si="13"/>
        <v>99</v>
      </c>
      <c r="BK197" s="165">
        <f t="shared" si="14"/>
        <v>99</v>
      </c>
      <c r="BL197" s="164"/>
      <c r="BM197" s="164"/>
      <c r="BN197" s="164"/>
      <c r="BO197" s="164"/>
    </row>
    <row r="198" spans="1:67" x14ac:dyDescent="0.2">
      <c r="A198" s="1"/>
      <c r="Q198" s="60"/>
      <c r="R198" s="60"/>
      <c r="S198" s="60"/>
      <c r="T198" s="60"/>
      <c r="U198" s="164"/>
      <c r="V198" s="170"/>
      <c r="W198" s="170"/>
      <c r="X198" s="171"/>
      <c r="Y198" s="66"/>
      <c r="Z198" s="66"/>
      <c r="AA198" s="66"/>
      <c r="AB198" s="66"/>
      <c r="AC198" s="66"/>
      <c r="AD198" s="66"/>
      <c r="AE198" s="66"/>
      <c r="AF198" s="66"/>
      <c r="AG198" s="66"/>
      <c r="AH198" s="105"/>
      <c r="AI198" s="105"/>
      <c r="AJ198" s="66"/>
      <c r="AK198" s="66"/>
      <c r="AL198" s="66"/>
      <c r="AM198" s="66"/>
      <c r="AN198" s="66"/>
      <c r="AO198" s="105"/>
      <c r="AP198" s="66"/>
      <c r="AQ198" s="66"/>
      <c r="AR198" s="66"/>
      <c r="AS198" s="292" t="s">
        <v>5</v>
      </c>
      <c r="AT198" s="293"/>
      <c r="AU198" s="165">
        <f>IF($G$8="Modified Delta-Lognormal",AV188,IF($G$8="Delta-Lognormal",X188,IF($G$8="Default",AP188,IF($G$8="Normal",AJ188,AD188))))</f>
        <v>163</v>
      </c>
      <c r="AV198" s="166">
        <f>ROUND(AU198,G14-(1+INT(LOG10(ABS(AU198)))))</f>
        <v>163</v>
      </c>
      <c r="AW198" s="66"/>
      <c r="AX198" s="66"/>
      <c r="AY198" s="85">
        <v>43</v>
      </c>
      <c r="AZ198" s="85"/>
      <c r="BA198" s="85">
        <f t="shared" si="8"/>
        <v>0.93270324658613213</v>
      </c>
      <c r="BB198" s="85">
        <f t="shared" si="9"/>
        <v>1.4962308541250058</v>
      </c>
      <c r="BC198" s="66"/>
      <c r="BD198" s="98">
        <f t="shared" si="10"/>
        <v>4.5951198501345898</v>
      </c>
      <c r="BE198" s="85"/>
      <c r="BF198" s="100">
        <f t="shared" si="11"/>
        <v>1.2621774483536189E-29</v>
      </c>
      <c r="BG198" s="85"/>
      <c r="BH198" s="100">
        <f t="shared" si="12"/>
        <v>0</v>
      </c>
      <c r="BI198" s="66"/>
      <c r="BJ198" s="165">
        <f t="shared" si="13"/>
        <v>99</v>
      </c>
      <c r="BK198" s="165">
        <f t="shared" si="14"/>
        <v>99</v>
      </c>
      <c r="BL198" s="164"/>
      <c r="BM198" s="164"/>
      <c r="BN198" s="164"/>
      <c r="BO198" s="164"/>
    </row>
    <row r="199" spans="1:67" x14ac:dyDescent="0.2">
      <c r="A199" s="1"/>
      <c r="N199" t="s">
        <v>59</v>
      </c>
      <c r="Q199" s="60"/>
      <c r="R199" s="60"/>
      <c r="S199" s="60"/>
      <c r="T199" s="60"/>
      <c r="U199" s="164"/>
      <c r="V199" s="170"/>
      <c r="W199" s="170"/>
      <c r="X199" s="170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293"/>
      <c r="AT199" s="293"/>
      <c r="AU199" s="165"/>
      <c r="AV199" s="165"/>
      <c r="AW199" s="66"/>
      <c r="AX199" s="66"/>
      <c r="AY199" s="85">
        <v>44</v>
      </c>
      <c r="AZ199" s="85"/>
      <c r="BA199" s="85">
        <f t="shared" si="8"/>
        <v>0.93418122885506605</v>
      </c>
      <c r="BB199" s="85">
        <f t="shared" si="9"/>
        <v>1.5076757212576952</v>
      </c>
      <c r="BC199" s="66"/>
      <c r="BD199" s="98">
        <f t="shared" si="10"/>
        <v>4.5951198501345898</v>
      </c>
      <c r="BE199" s="85"/>
      <c r="BF199" s="100">
        <f t="shared" si="11"/>
        <v>1.2621774483536189E-29</v>
      </c>
      <c r="BG199" s="85"/>
      <c r="BH199" s="100">
        <f t="shared" si="12"/>
        <v>0</v>
      </c>
      <c r="BI199" s="66"/>
      <c r="BJ199" s="165">
        <f t="shared" si="13"/>
        <v>99</v>
      </c>
      <c r="BK199" s="165">
        <f t="shared" si="14"/>
        <v>99</v>
      </c>
      <c r="BL199" s="164"/>
      <c r="BM199" s="164"/>
      <c r="BN199" s="164"/>
      <c r="BO199" s="164"/>
    </row>
    <row r="200" spans="1:67" x14ac:dyDescent="0.2">
      <c r="A200" s="1"/>
      <c r="N200" t="s">
        <v>60</v>
      </c>
      <c r="Q200" s="60"/>
      <c r="R200" s="60"/>
      <c r="S200" s="60"/>
      <c r="T200" s="60"/>
      <c r="U200" s="164"/>
      <c r="V200" s="170"/>
      <c r="W200" s="170"/>
      <c r="X200" s="170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107"/>
      <c r="AP200" s="66"/>
      <c r="AQ200" s="66"/>
      <c r="AR200" s="66"/>
      <c r="AS200" s="293"/>
      <c r="AT200" s="293"/>
      <c r="AU200" s="173">
        <f>IF($G$8="Modified Delta-Lognormal",$AV$185,IF($G$8="Delta-Lognormal",$X$184,IF($G$8="Default",$AP$168,IF($G$8="Normal",$AJ$182,$AD$182))))</f>
        <v>0.6</v>
      </c>
      <c r="AV200" s="166">
        <f>ROUND(AU200,G14-(1+INT(LOG10(ABS(AU200)))))</f>
        <v>0.6</v>
      </c>
      <c r="AW200" s="66"/>
      <c r="AX200" s="66"/>
      <c r="AY200" s="85">
        <v>45</v>
      </c>
      <c r="AZ200" s="85"/>
      <c r="BA200" s="85">
        <f t="shared" si="8"/>
        <v>0.93559571119221652</v>
      </c>
      <c r="BB200" s="85">
        <f t="shared" si="9"/>
        <v>1.5188169521829067</v>
      </c>
      <c r="BC200" s="66"/>
      <c r="BD200" s="98">
        <f t="shared" si="10"/>
        <v>4.5951198501345898</v>
      </c>
      <c r="BE200" s="85"/>
      <c r="BF200" s="100">
        <f t="shared" si="11"/>
        <v>1.2621774483536189E-29</v>
      </c>
      <c r="BG200" s="85"/>
      <c r="BH200" s="100">
        <f t="shared" si="12"/>
        <v>0</v>
      </c>
      <c r="BI200" s="66"/>
      <c r="BJ200" s="165">
        <f t="shared" si="13"/>
        <v>99</v>
      </c>
      <c r="BK200" s="165">
        <f t="shared" si="14"/>
        <v>99</v>
      </c>
      <c r="BL200" s="164"/>
      <c r="BM200" s="164"/>
      <c r="BN200" s="164"/>
      <c r="BO200" s="164"/>
    </row>
    <row r="201" spans="1:67" x14ac:dyDescent="0.2">
      <c r="A201" s="1"/>
      <c r="N201" t="s">
        <v>61</v>
      </c>
      <c r="U201" s="164"/>
      <c r="V201" s="164"/>
      <c r="W201" s="164"/>
      <c r="X201" s="164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105"/>
      <c r="AP201" s="66"/>
      <c r="AQ201" s="66"/>
      <c r="AR201" s="66"/>
      <c r="AS201" s="293"/>
      <c r="AT201" s="293"/>
      <c r="AU201" s="165"/>
      <c r="AV201" s="165"/>
      <c r="AW201" s="66"/>
      <c r="AX201" s="66"/>
      <c r="AY201" s="85">
        <v>46</v>
      </c>
      <c r="AZ201" s="85"/>
      <c r="BA201" s="85">
        <f t="shared" si="8"/>
        <v>0.93695069832594557</v>
      </c>
      <c r="BB201" s="85">
        <f t="shared" si="9"/>
        <v>1.5296693121114007</v>
      </c>
      <c r="BC201" s="66"/>
      <c r="BD201" s="98">
        <f t="shared" si="10"/>
        <v>4.5951198501345898</v>
      </c>
      <c r="BE201" s="85"/>
      <c r="BF201" s="100">
        <f t="shared" si="11"/>
        <v>1.2621774483536189E-29</v>
      </c>
      <c r="BG201" s="85"/>
      <c r="BH201" s="100">
        <f t="shared" si="12"/>
        <v>0</v>
      </c>
      <c r="BI201" s="66"/>
      <c r="BJ201" s="165">
        <f t="shared" si="13"/>
        <v>99</v>
      </c>
      <c r="BK201" s="165">
        <f t="shared" si="14"/>
        <v>99</v>
      </c>
      <c r="BL201" s="164"/>
      <c r="BM201" s="164"/>
      <c r="BN201" s="164"/>
      <c r="BO201" s="164"/>
    </row>
    <row r="202" spans="1:67" x14ac:dyDescent="0.2">
      <c r="A202" s="1"/>
      <c r="N202" t="s">
        <v>62</v>
      </c>
      <c r="U202" s="164"/>
      <c r="V202" s="164"/>
      <c r="W202" s="164"/>
      <c r="X202" s="164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293"/>
      <c r="AT202" s="293"/>
      <c r="AU202" s="165"/>
      <c r="AV202" s="165"/>
      <c r="AW202" s="66"/>
      <c r="AX202" s="66"/>
      <c r="AY202" s="85">
        <v>47</v>
      </c>
      <c r="AZ202" s="85"/>
      <c r="BA202" s="85">
        <f t="shared" si="8"/>
        <v>0.93824986528917553</v>
      </c>
      <c r="BB202" s="85">
        <f t="shared" si="9"/>
        <v>1.5402465401372125</v>
      </c>
      <c r="BC202" s="66"/>
      <c r="BD202" s="98">
        <f t="shared" si="10"/>
        <v>4.5951198501345898</v>
      </c>
      <c r="BE202" s="85"/>
      <c r="BF202" s="100">
        <f t="shared" si="11"/>
        <v>1.2621774483536189E-29</v>
      </c>
      <c r="BG202" s="85"/>
      <c r="BH202" s="100">
        <f t="shared" si="12"/>
        <v>0</v>
      </c>
      <c r="BI202" s="66"/>
      <c r="BJ202" s="165">
        <f t="shared" si="13"/>
        <v>99</v>
      </c>
      <c r="BK202" s="165">
        <f t="shared" si="14"/>
        <v>99</v>
      </c>
      <c r="BL202" s="164"/>
      <c r="BM202" s="164"/>
      <c r="BN202" s="164"/>
      <c r="BO202" s="164"/>
    </row>
    <row r="203" spans="1:67" ht="12.75" customHeight="1" x14ac:dyDescent="0.2">
      <c r="A203" s="1"/>
      <c r="N203" t="s">
        <v>76</v>
      </c>
      <c r="Q203" s="294" t="s">
        <v>132</v>
      </c>
      <c r="R203" s="294"/>
      <c r="S203" s="294"/>
      <c r="T203" s="294"/>
      <c r="U203" s="164"/>
      <c r="V203" s="298">
        <f>U24</f>
        <v>163</v>
      </c>
      <c r="W203" s="165"/>
      <c r="X203" s="165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290" t="s">
        <v>131</v>
      </c>
      <c r="AT203" s="291"/>
      <c r="AU203" s="173">
        <f>IF($G$8="Modified Delta-Lognormal",$AV$186,IF($G$8="Delta-Lognormal",$X$186,IF($G$8="Default",$AP$186,IF($G$8="Normal",$AJ$186,$AD$186))))</f>
        <v>1.651</v>
      </c>
      <c r="AV203" s="164"/>
      <c r="AW203" s="66"/>
      <c r="AX203" s="66"/>
      <c r="AY203" s="85">
        <v>48</v>
      </c>
      <c r="AZ203" s="85"/>
      <c r="BA203" s="85">
        <f t="shared" si="8"/>
        <v>0.93949659065110569</v>
      </c>
      <c r="BB203" s="85">
        <f t="shared" si="9"/>
        <v>1.5505614409343296</v>
      </c>
      <c r="BC203" s="66"/>
      <c r="BD203" s="98">
        <f t="shared" si="10"/>
        <v>4.5951198501345898</v>
      </c>
      <c r="BE203" s="85"/>
      <c r="BF203" s="100">
        <f t="shared" si="11"/>
        <v>1.2621774483536189E-29</v>
      </c>
      <c r="BG203" s="85"/>
      <c r="BH203" s="100">
        <f t="shared" si="12"/>
        <v>0</v>
      </c>
      <c r="BI203" s="66"/>
      <c r="BJ203" s="165">
        <f t="shared" si="13"/>
        <v>99</v>
      </c>
      <c r="BK203" s="165">
        <f t="shared" si="14"/>
        <v>99</v>
      </c>
      <c r="BL203" s="164"/>
      <c r="BM203" s="164"/>
      <c r="BN203" s="164"/>
      <c r="BO203" s="164"/>
    </row>
    <row r="204" spans="1:67" x14ac:dyDescent="0.2">
      <c r="A204" s="1"/>
      <c r="Q204" s="294"/>
      <c r="R204" s="294"/>
      <c r="S204" s="294"/>
      <c r="T204" s="294"/>
      <c r="U204" s="164"/>
      <c r="V204" s="298"/>
      <c r="W204" s="165"/>
      <c r="X204" s="165">
        <f>ROUND(V203,$G$14-(1+INT(LOG10(ABS(V203)))))</f>
        <v>163</v>
      </c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105"/>
      <c r="AP204" s="66"/>
      <c r="AQ204" s="66"/>
      <c r="AR204" s="66"/>
      <c r="AS204" s="108"/>
      <c r="AT204" s="108"/>
      <c r="AU204" s="106"/>
      <c r="AV204" s="109"/>
      <c r="AW204" s="66"/>
      <c r="AX204" s="66"/>
      <c r="AY204" s="85">
        <v>49</v>
      </c>
      <c r="AZ204" s="85"/>
      <c r="BA204" s="85">
        <f t="shared" si="8"/>
        <v>0.94069398581030295</v>
      </c>
      <c r="BB204" s="85">
        <f t="shared" si="9"/>
        <v>1.5606259665187545</v>
      </c>
      <c r="BC204" s="66"/>
      <c r="BD204" s="98">
        <f t="shared" si="10"/>
        <v>4.5951198501345898</v>
      </c>
      <c r="BE204" s="85"/>
      <c r="BF204" s="100">
        <f t="shared" si="11"/>
        <v>1.2621774483536189E-29</v>
      </c>
      <c r="BG204" s="85"/>
      <c r="BH204" s="100">
        <f t="shared" si="12"/>
        <v>0</v>
      </c>
      <c r="BI204" s="66"/>
      <c r="BJ204" s="165">
        <f t="shared" si="13"/>
        <v>99</v>
      </c>
      <c r="BK204" s="165">
        <f t="shared" si="14"/>
        <v>99</v>
      </c>
      <c r="BL204" s="164"/>
      <c r="BM204" s="164"/>
      <c r="BN204" s="164"/>
      <c r="BO204" s="164"/>
    </row>
    <row r="205" spans="1:67" x14ac:dyDescent="0.2">
      <c r="A205" s="1"/>
      <c r="N205" t="s">
        <v>66</v>
      </c>
      <c r="Q205" s="294"/>
      <c r="R205" s="294"/>
      <c r="S205" s="294"/>
      <c r="T205" s="294"/>
      <c r="U205" s="164"/>
      <c r="V205" s="298"/>
      <c r="W205" s="165"/>
      <c r="X205" s="165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10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85">
        <v>50</v>
      </c>
      <c r="AZ205" s="85"/>
      <c r="BA205" s="85">
        <f t="shared" si="8"/>
        <v>0.94184492088302774</v>
      </c>
      <c r="BB205" s="85">
        <f t="shared" si="9"/>
        <v>1.5704512893327944</v>
      </c>
      <c r="BC205" s="66"/>
      <c r="BD205" s="98">
        <f t="shared" si="10"/>
        <v>4.5951198501345898</v>
      </c>
      <c r="BE205" s="85"/>
      <c r="BF205" s="100">
        <f t="shared" si="11"/>
        <v>1.2621774483536189E-29</v>
      </c>
      <c r="BG205" s="85"/>
      <c r="BH205" s="100">
        <f t="shared" si="12"/>
        <v>0</v>
      </c>
      <c r="BI205" s="66"/>
      <c r="BJ205" s="165">
        <f t="shared" si="13"/>
        <v>99</v>
      </c>
      <c r="BK205" s="165">
        <f t="shared" si="14"/>
        <v>99</v>
      </c>
      <c r="BL205" s="164"/>
      <c r="BM205" s="164"/>
      <c r="BN205" s="164"/>
      <c r="BO205" s="164"/>
    </row>
    <row r="206" spans="1:67" x14ac:dyDescent="0.2">
      <c r="A206" s="1"/>
      <c r="N206" t="s">
        <v>69</v>
      </c>
      <c r="Q206" s="59"/>
      <c r="R206" s="59"/>
      <c r="S206" s="59"/>
      <c r="T206" s="59"/>
      <c r="U206" s="164"/>
      <c r="V206" s="164"/>
      <c r="W206" s="164"/>
      <c r="X206" s="164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85">
        <v>51</v>
      </c>
      <c r="AZ206" s="85"/>
      <c r="BA206" s="85">
        <f t="shared" si="8"/>
        <v>0.9429520476395572</v>
      </c>
      <c r="BB206" s="85">
        <f t="shared" si="9"/>
        <v>1.5800478677275174</v>
      </c>
      <c r="BC206" s="66"/>
      <c r="BD206" s="98">
        <f t="shared" si="10"/>
        <v>4.5951198501345898</v>
      </c>
      <c r="BE206" s="85"/>
      <c r="BF206" s="100">
        <f t="shared" si="11"/>
        <v>1.2621774483536189E-29</v>
      </c>
      <c r="BG206" s="85"/>
      <c r="BH206" s="100">
        <f t="shared" si="12"/>
        <v>0</v>
      </c>
      <c r="BI206" s="66"/>
      <c r="BJ206" s="165">
        <f t="shared" si="13"/>
        <v>99</v>
      </c>
      <c r="BK206" s="165">
        <f t="shared" si="14"/>
        <v>99</v>
      </c>
      <c r="BL206" s="164"/>
      <c r="BM206" s="164"/>
      <c r="BN206" s="164"/>
      <c r="BO206" s="164"/>
    </row>
    <row r="207" spans="1:67" x14ac:dyDescent="0.2">
      <c r="A207" s="1"/>
      <c r="N207" t="s">
        <v>63</v>
      </c>
      <c r="Q207" s="294" t="s">
        <v>140</v>
      </c>
      <c r="R207" s="294"/>
      <c r="S207" s="294"/>
      <c r="T207" s="294"/>
      <c r="U207" s="164"/>
      <c r="V207" s="298">
        <f>U24</f>
        <v>163</v>
      </c>
      <c r="W207" s="165"/>
      <c r="X207" s="165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85">
        <v>52</v>
      </c>
      <c r="AZ207" s="85"/>
      <c r="BA207" s="85">
        <f t="shared" si="8"/>
        <v>0.94401781987376443</v>
      </c>
      <c r="BB207" s="85">
        <f t="shared" si="9"/>
        <v>1.5894255047674701</v>
      </c>
      <c r="BC207" s="66"/>
      <c r="BD207" s="98">
        <f t="shared" si="10"/>
        <v>4.5951198501345898</v>
      </c>
      <c r="BE207" s="85"/>
      <c r="BF207" s="100">
        <f t="shared" si="11"/>
        <v>1.2621774483536189E-29</v>
      </c>
      <c r="BG207" s="85"/>
      <c r="BH207" s="100">
        <f t="shared" si="12"/>
        <v>0</v>
      </c>
      <c r="BI207" s="66"/>
      <c r="BJ207" s="165">
        <f t="shared" si="13"/>
        <v>99</v>
      </c>
      <c r="BK207" s="165">
        <f t="shared" si="14"/>
        <v>99</v>
      </c>
      <c r="BL207" s="164"/>
      <c r="BM207" s="164"/>
      <c r="BN207" s="164"/>
      <c r="BO207" s="164"/>
    </row>
    <row r="208" spans="1:67" x14ac:dyDescent="0.2">
      <c r="A208" s="1"/>
      <c r="N208" t="s">
        <v>73</v>
      </c>
      <c r="Q208" s="294"/>
      <c r="R208" s="294"/>
      <c r="S208" s="294"/>
      <c r="T208" s="294"/>
      <c r="U208" s="164"/>
      <c r="V208" s="298"/>
      <c r="W208" s="165"/>
      <c r="X208" s="165">
        <f>ROUND(V207,$G$14-(1+INT(LOG10(ABS(V207)))))</f>
        <v>163</v>
      </c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85">
        <v>53</v>
      </c>
      <c r="AZ208" s="85"/>
      <c r="BA208" s="85">
        <f t="shared" si="8"/>
        <v>0.94504451153482216</v>
      </c>
      <c r="BB208" s="85">
        <f t="shared" si="9"/>
        <v>1.5985934011538578</v>
      </c>
      <c r="BC208" s="66"/>
      <c r="BD208" s="98">
        <f t="shared" si="10"/>
        <v>4.5951198501345898</v>
      </c>
      <c r="BE208" s="85"/>
      <c r="BF208" s="100">
        <f t="shared" si="11"/>
        <v>1.2621774483536189E-29</v>
      </c>
      <c r="BG208" s="85"/>
      <c r="BH208" s="100">
        <f t="shared" si="12"/>
        <v>0</v>
      </c>
      <c r="BI208" s="66"/>
      <c r="BJ208" s="165">
        <f t="shared" si="13"/>
        <v>99</v>
      </c>
      <c r="BK208" s="165">
        <f t="shared" si="14"/>
        <v>99</v>
      </c>
      <c r="BL208" s="164"/>
      <c r="BM208" s="164"/>
      <c r="BN208" s="164"/>
      <c r="BO208" s="164"/>
    </row>
    <row r="209" spans="1:67" x14ac:dyDescent="0.2">
      <c r="A209" s="1"/>
      <c r="N209" t="s">
        <v>64</v>
      </c>
      <c r="Q209" s="294"/>
      <c r="R209" s="294"/>
      <c r="S209" s="294"/>
      <c r="T209" s="294"/>
      <c r="U209" s="164"/>
      <c r="V209" s="298"/>
      <c r="W209" s="165"/>
      <c r="X209" s="165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85">
        <v>54</v>
      </c>
      <c r="AZ209" s="85"/>
      <c r="BA209" s="85">
        <f t="shared" si="8"/>
        <v>0.94603423290262378</v>
      </c>
      <c r="BB209" s="85">
        <f t="shared" si="9"/>
        <v>1.6075602029542488</v>
      </c>
      <c r="BC209" s="66"/>
      <c r="BD209" s="98">
        <f t="shared" si="10"/>
        <v>4.5951198501345898</v>
      </c>
      <c r="BE209" s="85"/>
      <c r="BF209" s="100">
        <f t="shared" si="11"/>
        <v>1.2621774483536189E-29</v>
      </c>
      <c r="BG209" s="85"/>
      <c r="BH209" s="100">
        <f t="shared" si="12"/>
        <v>0</v>
      </c>
      <c r="BI209" s="66"/>
      <c r="BJ209" s="165">
        <f t="shared" si="13"/>
        <v>99</v>
      </c>
      <c r="BK209" s="165">
        <f t="shared" si="14"/>
        <v>99</v>
      </c>
      <c r="BL209" s="164"/>
      <c r="BM209" s="164"/>
      <c r="BN209" s="164"/>
      <c r="BO209" s="164"/>
    </row>
    <row r="210" spans="1:67" x14ac:dyDescent="0.2">
      <c r="A210" s="1"/>
      <c r="N210" t="s">
        <v>75</v>
      </c>
      <c r="U210" s="164"/>
      <c r="V210" s="164"/>
      <c r="W210" s="164"/>
      <c r="X210" s="164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85">
        <v>55</v>
      </c>
      <c r="AZ210" s="85"/>
      <c r="BA210" s="85">
        <f t="shared" si="8"/>
        <v>0.9469889450487462</v>
      </c>
      <c r="BB210" s="85">
        <f t="shared" si="9"/>
        <v>1.6163340447351391</v>
      </c>
      <c r="BC210" s="66"/>
      <c r="BD210" s="98">
        <f t="shared" si="10"/>
        <v>4.5951198501345898</v>
      </c>
      <c r="BE210" s="85"/>
      <c r="BF210" s="100">
        <f t="shared" si="11"/>
        <v>1.2621774483536189E-29</v>
      </c>
      <c r="BG210" s="85"/>
      <c r="BH210" s="100">
        <f t="shared" si="12"/>
        <v>0</v>
      </c>
      <c r="BI210" s="66"/>
      <c r="BJ210" s="165">
        <f t="shared" si="13"/>
        <v>99</v>
      </c>
      <c r="BK210" s="165">
        <f t="shared" si="14"/>
        <v>99</v>
      </c>
      <c r="BL210" s="164"/>
      <c r="BM210" s="164"/>
      <c r="BN210" s="164"/>
      <c r="BO210" s="164"/>
    </row>
    <row r="211" spans="1:67" x14ac:dyDescent="0.2">
      <c r="A211" s="1"/>
      <c r="Q211" s="294" t="s">
        <v>141</v>
      </c>
      <c r="R211" s="294"/>
      <c r="S211" s="294"/>
      <c r="T211" s="294"/>
      <c r="U211" s="164"/>
      <c r="V211" s="298">
        <f>U24</f>
        <v>163</v>
      </c>
      <c r="W211" s="165"/>
      <c r="X211" s="165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85">
        <v>56</v>
      </c>
      <c r="AZ211" s="85"/>
      <c r="BA211" s="85">
        <f t="shared" si="8"/>
        <v>0.94791047279122054</v>
      </c>
      <c r="BB211" s="85">
        <f t="shared" si="9"/>
        <v>1.6249225886156746</v>
      </c>
      <c r="BC211" s="66"/>
      <c r="BD211" s="98">
        <f t="shared" si="10"/>
        <v>4.5951198501345898</v>
      </c>
      <c r="BE211" s="85"/>
      <c r="BF211" s="100">
        <f t="shared" si="11"/>
        <v>1.2621774483536189E-29</v>
      </c>
      <c r="BG211" s="85"/>
      <c r="BH211" s="100">
        <f t="shared" si="12"/>
        <v>0</v>
      </c>
      <c r="BI211" s="66"/>
      <c r="BJ211" s="165">
        <f t="shared" si="13"/>
        <v>99</v>
      </c>
      <c r="BK211" s="165">
        <f t="shared" si="14"/>
        <v>99</v>
      </c>
      <c r="BL211" s="164"/>
      <c r="BM211" s="164"/>
      <c r="BN211" s="164"/>
      <c r="BO211" s="164"/>
    </row>
    <row r="212" spans="1:67" x14ac:dyDescent="0.2">
      <c r="A212" s="1"/>
      <c r="Q212" s="294"/>
      <c r="R212" s="294"/>
      <c r="S212" s="294"/>
      <c r="T212" s="294"/>
      <c r="U212" s="164"/>
      <c r="V212" s="298"/>
      <c r="W212" s="165"/>
      <c r="X212" s="165">
        <f>ROUND(V211,$G$14-(1+INT(LOG10(ABS(V211)))))</f>
        <v>163</v>
      </c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85">
        <v>57</v>
      </c>
      <c r="AZ212" s="85"/>
      <c r="BA212" s="85">
        <f t="shared" si="8"/>
        <v>0.94880051632296081</v>
      </c>
      <c r="BB212" s="85">
        <f t="shared" si="9"/>
        <v>1.633333059694162</v>
      </c>
      <c r="BC212" s="66"/>
      <c r="BD212" s="98">
        <f t="shared" si="10"/>
        <v>4.5951198501345898</v>
      </c>
      <c r="BE212" s="85"/>
      <c r="BF212" s="100">
        <f t="shared" si="11"/>
        <v>1.2621774483536189E-29</v>
      </c>
      <c r="BG212" s="85"/>
      <c r="BH212" s="100">
        <f t="shared" si="12"/>
        <v>0</v>
      </c>
      <c r="BI212" s="66"/>
      <c r="BJ212" s="165">
        <f t="shared" si="13"/>
        <v>99</v>
      </c>
      <c r="BK212" s="165">
        <f t="shared" si="14"/>
        <v>99</v>
      </c>
      <c r="BL212" s="164"/>
      <c r="BM212" s="164"/>
      <c r="BN212" s="164"/>
      <c r="BO212" s="164"/>
    </row>
    <row r="213" spans="1:67" x14ac:dyDescent="0.2">
      <c r="A213" s="1"/>
      <c r="Q213" s="294"/>
      <c r="R213" s="294"/>
      <c r="S213" s="294"/>
      <c r="T213" s="294"/>
      <c r="U213" s="164"/>
      <c r="V213" s="298"/>
      <c r="W213" s="165"/>
      <c r="X213" s="165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85">
        <v>58</v>
      </c>
      <c r="AZ213" s="85"/>
      <c r="BA213" s="85">
        <f t="shared" si="8"/>
        <v>0.94966066166957985</v>
      </c>
      <c r="BB213" s="85">
        <f t="shared" si="9"/>
        <v>1.641572278242007</v>
      </c>
      <c r="BC213" s="66"/>
      <c r="BD213" s="98" t="str">
        <f t="shared" si="10"/>
        <v>NoValue</v>
      </c>
      <c r="BE213" s="85"/>
      <c r="BF213" s="100" t="str">
        <f t="shared" si="11"/>
        <v>NoValue</v>
      </c>
      <c r="BG213" s="85"/>
      <c r="BH213" s="100" t="str">
        <f t="shared" si="12"/>
        <v>NoValue</v>
      </c>
      <c r="BI213" s="66"/>
      <c r="BJ213" s="165">
        <f t="shared" si="13"/>
        <v>0</v>
      </c>
      <c r="BK213" s="165">
        <f t="shared" si="14"/>
        <v>0</v>
      </c>
      <c r="BL213" s="164"/>
      <c r="BM213" s="164"/>
      <c r="BN213" s="164"/>
      <c r="BO213" s="164"/>
    </row>
    <row r="214" spans="1:67" x14ac:dyDescent="0.2">
      <c r="A214" s="1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85">
        <v>59</v>
      </c>
      <c r="AZ214" s="85"/>
      <c r="BA214" s="85">
        <f t="shared" si="8"/>
        <v>0.95049239011177311</v>
      </c>
      <c r="BB214" s="85">
        <f t="shared" si="9"/>
        <v>1.6496466890106858</v>
      </c>
      <c r="BC214" s="66"/>
      <c r="BD214" s="98" t="str">
        <f t="shared" si="10"/>
        <v>NoValue</v>
      </c>
      <c r="BE214" s="85"/>
      <c r="BF214" s="100" t="str">
        <f t="shared" si="11"/>
        <v>NoValue</v>
      </c>
      <c r="BG214" s="85"/>
      <c r="BH214" s="100" t="str">
        <f t="shared" si="12"/>
        <v>NoValue</v>
      </c>
      <c r="BI214" s="66"/>
      <c r="BJ214" s="165">
        <f t="shared" si="13"/>
        <v>0</v>
      </c>
      <c r="BK214" s="165">
        <f t="shared" si="14"/>
        <v>0</v>
      </c>
      <c r="BL214" s="164"/>
      <c r="BM214" s="164"/>
      <c r="BN214" s="164"/>
      <c r="BO214" s="164"/>
    </row>
    <row r="215" spans="1:67" x14ac:dyDescent="0.2">
      <c r="A215" s="1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85">
        <v>60</v>
      </c>
      <c r="AZ215" s="85"/>
      <c r="BA215" s="85">
        <f t="shared" si="8"/>
        <v>0.95129708668990254</v>
      </c>
      <c r="BB215" s="85">
        <f t="shared" si="9"/>
        <v>1.6575623879551868</v>
      </c>
      <c r="BC215" s="66"/>
      <c r="BD215" s="98" t="str">
        <f t="shared" si="10"/>
        <v>NoValue</v>
      </c>
      <c r="BE215" s="85"/>
      <c r="BF215" s="100" t="str">
        <f t="shared" si="11"/>
        <v>NoValue</v>
      </c>
      <c r="BG215" s="85"/>
      <c r="BH215" s="100" t="str">
        <f t="shared" si="12"/>
        <v>NoValue</v>
      </c>
      <c r="BI215" s="66"/>
      <c r="BJ215" s="165">
        <f t="shared" si="13"/>
        <v>0</v>
      </c>
      <c r="BK215" s="165">
        <f t="shared" si="14"/>
        <v>0</v>
      </c>
      <c r="BL215" s="164"/>
      <c r="BM215" s="164"/>
      <c r="BN215" s="164"/>
      <c r="BO215" s="164"/>
    </row>
    <row r="216" spans="1:67" x14ac:dyDescent="0.2">
      <c r="A216" s="1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85">
        <v>61</v>
      </c>
      <c r="AZ216" s="85"/>
      <c r="BA216" s="85">
        <f t="shared" si="8"/>
        <v>0.95207604789339273</v>
      </c>
      <c r="BB216" s="85">
        <f t="shared" si="9"/>
        <v>1.6653251466409735</v>
      </c>
      <c r="BC216" s="66"/>
      <c r="BD216" s="98" t="str">
        <f t="shared" si="10"/>
        <v>NoValue</v>
      </c>
      <c r="BE216" s="85"/>
      <c r="BF216" s="100" t="str">
        <f t="shared" si="11"/>
        <v>NoValue</v>
      </c>
      <c r="BG216" s="85"/>
      <c r="BH216" s="100" t="str">
        <f t="shared" si="12"/>
        <v>NoValue</v>
      </c>
      <c r="BI216" s="66"/>
      <c r="BJ216" s="165">
        <f t="shared" si="13"/>
        <v>0</v>
      </c>
      <c r="BK216" s="165">
        <f t="shared" si="14"/>
        <v>0</v>
      </c>
      <c r="BL216" s="164"/>
      <c r="BM216" s="164"/>
      <c r="BN216" s="164"/>
      <c r="BO216" s="164"/>
    </row>
    <row r="217" spans="1:67" x14ac:dyDescent="0.2">
      <c r="A217" s="1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85">
        <v>62</v>
      </c>
      <c r="AZ217" s="85"/>
      <c r="BA217" s="85">
        <f t="shared" si="8"/>
        <v>0.95283048862464315</v>
      </c>
      <c r="BB217" s="85">
        <f t="shared" si="9"/>
        <v>1.6729404345699501</v>
      </c>
      <c r="BC217" s="66"/>
      <c r="BD217" s="98" t="str">
        <f t="shared" si="10"/>
        <v>NoValue</v>
      </c>
      <c r="BE217" s="85"/>
      <c r="BF217" s="100" t="str">
        <f t="shared" si="11"/>
        <v>NoValue</v>
      </c>
      <c r="BG217" s="85"/>
      <c r="BH217" s="100" t="str">
        <f t="shared" si="12"/>
        <v>NoValue</v>
      </c>
      <c r="BI217" s="66"/>
      <c r="BJ217" s="165">
        <f t="shared" si="13"/>
        <v>0</v>
      </c>
      <c r="BK217" s="165">
        <f t="shared" si="14"/>
        <v>0</v>
      </c>
      <c r="BL217" s="164"/>
      <c r="BM217" s="164"/>
      <c r="BN217" s="164"/>
      <c r="BO217" s="164"/>
    </row>
    <row r="218" spans="1:67" x14ac:dyDescent="0.2">
      <c r="A218" s="1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85">
        <v>63</v>
      </c>
      <c r="AZ218" s="85"/>
      <c r="BA218" s="85">
        <f t="shared" si="8"/>
        <v>0.95356154851606179</v>
      </c>
      <c r="BB218" s="85">
        <f t="shared" si="9"/>
        <v>1.6804134396336083</v>
      </c>
      <c r="BC218" s="66"/>
      <c r="BD218" s="98" t="str">
        <f t="shared" si="10"/>
        <v>NoValue</v>
      </c>
      <c r="BE218" s="85"/>
      <c r="BF218" s="100" t="str">
        <f t="shared" si="11"/>
        <v>NoValue</v>
      </c>
      <c r="BG218" s="85"/>
      <c r="BH218" s="100" t="str">
        <f t="shared" si="12"/>
        <v>NoValue</v>
      </c>
      <c r="BI218" s="66"/>
      <c r="BJ218" s="165">
        <f t="shared" si="13"/>
        <v>0</v>
      </c>
      <c r="BK218" s="165">
        <f t="shared" si="14"/>
        <v>0</v>
      </c>
      <c r="BL218" s="164"/>
      <c r="BM218" s="164"/>
      <c r="BN218" s="164"/>
      <c r="BO218" s="164"/>
    </row>
    <row r="219" spans="1:67" x14ac:dyDescent="0.2">
      <c r="A219" s="1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85">
        <v>64</v>
      </c>
      <c r="AZ219" s="85"/>
      <c r="BA219" s="85">
        <f t="shared" si="8"/>
        <v>0.95427029766923754</v>
      </c>
      <c r="BB219" s="85">
        <f t="shared" si="9"/>
        <v>1.6877490868776948</v>
      </c>
      <c r="BC219" s="66"/>
      <c r="BD219" s="98" t="str">
        <f t="shared" si="10"/>
        <v>NoValue</v>
      </c>
      <c r="BE219" s="85"/>
      <c r="BF219" s="100" t="str">
        <f t="shared" si="11"/>
        <v>NoValue</v>
      </c>
      <c r="BG219" s="85"/>
      <c r="BH219" s="100" t="str">
        <f t="shared" si="12"/>
        <v>NoValue</v>
      </c>
      <c r="BI219" s="66"/>
      <c r="BJ219" s="165">
        <f t="shared" si="13"/>
        <v>0</v>
      </c>
      <c r="BK219" s="165">
        <f t="shared" si="14"/>
        <v>0</v>
      </c>
      <c r="BL219" s="164"/>
      <c r="BM219" s="164"/>
      <c r="BN219" s="164"/>
      <c r="BO219" s="164"/>
    </row>
    <row r="220" spans="1:67" x14ac:dyDescent="0.2">
      <c r="A220" s="1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85">
        <v>65</v>
      </c>
      <c r="AZ220" s="85"/>
      <c r="BA220" s="85">
        <f t="shared" si="8"/>
        <v>0.95495774187698645</v>
      </c>
      <c r="BB220" s="85">
        <f t="shared" si="9"/>
        <v>1.6949520557420312</v>
      </c>
      <c r="BC220" s="66"/>
      <c r="BD220" s="98" t="str">
        <f t="shared" si="10"/>
        <v>NoValue</v>
      </c>
      <c r="BE220" s="85"/>
      <c r="BF220" s="100" t="str">
        <f t="shared" ref="BF220:BF251" si="15">IF(BD220="NoValue","NoValue",POWER(BD220-$X$160,2))</f>
        <v>NoValue</v>
      </c>
      <c r="BG220" s="85"/>
      <c r="BH220" s="100" t="str">
        <f t="shared" ref="BH220:BH251" si="16">IF(BF220="NoValue","NoValue",POWER(D84-$AJ$162,2))</f>
        <v>NoValue</v>
      </c>
      <c r="BI220" s="66"/>
      <c r="BJ220" s="165">
        <f t="shared" ref="BJ220:BJ251" si="17">IF(D84="ND",0,D84)</f>
        <v>0</v>
      </c>
      <c r="BK220" s="165">
        <f t="shared" ref="BK220:BK251" si="18">IF(D84="ND",1,D84)</f>
        <v>0</v>
      </c>
      <c r="BL220" s="164"/>
      <c r="BM220" s="164"/>
      <c r="BN220" s="164"/>
      <c r="BO220" s="164"/>
    </row>
    <row r="221" spans="1:67" x14ac:dyDescent="0.2">
      <c r="A221" s="1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85">
        <v>66</v>
      </c>
      <c r="AZ221" s="85"/>
      <c r="BA221" s="85">
        <f t="shared" ref="BA221:BA275" si="19">POWER((1-0.95),1/AY221)</f>
        <v>0.95562482738181576</v>
      </c>
      <c r="BB221" s="85">
        <f t="shared" ref="BB221:BB275" si="20">NORMSINV(BA221)</f>
        <v>1.7020267959209769</v>
      </c>
      <c r="BC221" s="66"/>
      <c r="BD221" s="98" t="str">
        <f t="shared" ref="BD221:BD274" si="21">IF(BJ221&gt;0,LN(BJ221),"NoValue")</f>
        <v>NoValue</v>
      </c>
      <c r="BE221" s="85"/>
      <c r="BF221" s="100" t="str">
        <f t="shared" si="15"/>
        <v>NoValue</v>
      </c>
      <c r="BG221" s="85"/>
      <c r="BH221" s="100" t="str">
        <f t="shared" si="16"/>
        <v>NoValue</v>
      </c>
      <c r="BI221" s="66"/>
      <c r="BJ221" s="165">
        <f t="shared" si="17"/>
        <v>0</v>
      </c>
      <c r="BK221" s="165">
        <f t="shared" si="18"/>
        <v>0</v>
      </c>
      <c r="BL221" s="164"/>
      <c r="BM221" s="164"/>
      <c r="BN221" s="164"/>
      <c r="BO221" s="164"/>
    </row>
    <row r="222" spans="1:67" x14ac:dyDescent="0.2">
      <c r="A222" s="1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85">
        <v>67</v>
      </c>
      <c r="AZ222" s="85"/>
      <c r="BA222" s="85">
        <f t="shared" si="19"/>
        <v>0.95627244521811061</v>
      </c>
      <c r="BB222" s="85">
        <f t="shared" si="20"/>
        <v>1.7089775419741329</v>
      </c>
      <c r="BC222" s="66"/>
      <c r="BD222" s="98" t="str">
        <f t="shared" si="21"/>
        <v>NoValue</v>
      </c>
      <c r="BE222" s="85"/>
      <c r="BF222" s="100" t="str">
        <f t="shared" si="15"/>
        <v>NoValue</v>
      </c>
      <c r="BG222" s="85"/>
      <c r="BH222" s="100" t="str">
        <f t="shared" si="16"/>
        <v>NoValue</v>
      </c>
      <c r="BI222" s="66"/>
      <c r="BJ222" s="165">
        <f t="shared" si="17"/>
        <v>0</v>
      </c>
      <c r="BK222" s="165">
        <f t="shared" si="18"/>
        <v>0</v>
      </c>
      <c r="BL222" s="164"/>
      <c r="BM222" s="164"/>
      <c r="BN222" s="164"/>
      <c r="BO222" s="164"/>
    </row>
    <row r="223" spans="1:67" x14ac:dyDescent="0.2">
      <c r="A223" s="1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85">
        <v>68</v>
      </c>
      <c r="AZ223" s="85"/>
      <c r="BA223" s="85">
        <f t="shared" si="19"/>
        <v>0.95690143517991166</v>
      </c>
      <c r="BB223" s="85">
        <f t="shared" si="20"/>
        <v>1.715808326802992</v>
      </c>
      <c r="BC223" s="66"/>
      <c r="BD223" s="98" t="str">
        <f t="shared" si="21"/>
        <v>NoValue</v>
      </c>
      <c r="BE223" s="85"/>
      <c r="BF223" s="100" t="str">
        <f t="shared" si="15"/>
        <v>NoValue</v>
      </c>
      <c r="BG223" s="85"/>
      <c r="BH223" s="100" t="str">
        <f t="shared" si="16"/>
        <v>NoValue</v>
      </c>
      <c r="BI223" s="66"/>
      <c r="BJ223" s="165">
        <f t="shared" si="17"/>
        <v>0</v>
      </c>
      <c r="BK223" s="165">
        <f t="shared" si="18"/>
        <v>0</v>
      </c>
      <c r="BL223" s="164"/>
      <c r="BM223" s="164"/>
      <c r="BN223" s="164"/>
      <c r="BO223" s="164"/>
    </row>
    <row r="224" spans="1:67" x14ac:dyDescent="0.2">
      <c r="A224" s="1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85">
        <v>69</v>
      </c>
      <c r="AZ224" s="85"/>
      <c r="BA224" s="85">
        <f t="shared" si="19"/>
        <v>0.95751258945140627</v>
      </c>
      <c r="BB224" s="85">
        <f t="shared" si="20"/>
        <v>1.7225229940969466</v>
      </c>
      <c r="BC224" s="66"/>
      <c r="BD224" s="98" t="str">
        <f t="shared" si="21"/>
        <v>NoValue</v>
      </c>
      <c r="BE224" s="85"/>
      <c r="BF224" s="100" t="str">
        <f t="shared" si="15"/>
        <v>NoValue</v>
      </c>
      <c r="BG224" s="85"/>
      <c r="BH224" s="100" t="str">
        <f t="shared" si="16"/>
        <v>NoValue</v>
      </c>
      <c r="BI224" s="66"/>
      <c r="BJ224" s="165">
        <f t="shared" si="17"/>
        <v>0</v>
      </c>
      <c r="BK224" s="165">
        <f t="shared" si="18"/>
        <v>0</v>
      </c>
      <c r="BL224" s="164"/>
      <c r="BM224" s="164"/>
      <c r="BN224" s="164"/>
      <c r="BO224" s="164"/>
    </row>
    <row r="225" spans="1:67" x14ac:dyDescent="0.2">
      <c r="A225" s="1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85">
        <v>70</v>
      </c>
      <c r="AZ225" s="85"/>
      <c r="BA225" s="85">
        <f t="shared" si="19"/>
        <v>0.9581066559331114</v>
      </c>
      <c r="BB225" s="85">
        <f t="shared" si="20"/>
        <v>1.7291252098413057</v>
      </c>
      <c r="BC225" s="66"/>
      <c r="BD225" s="98" t="str">
        <f t="shared" si="21"/>
        <v>NoValue</v>
      </c>
      <c r="BE225" s="85"/>
      <c r="BF225" s="100" t="str">
        <f t="shared" si="15"/>
        <v>NoValue</v>
      </c>
      <c r="BG225" s="85"/>
      <c r="BH225" s="100" t="str">
        <f t="shared" si="16"/>
        <v>NoValue</v>
      </c>
      <c r="BI225" s="66"/>
      <c r="BJ225" s="165">
        <f t="shared" si="17"/>
        <v>0</v>
      </c>
      <c r="BK225" s="165">
        <f t="shared" si="18"/>
        <v>0</v>
      </c>
      <c r="BL225" s="164"/>
      <c r="BM225" s="164"/>
      <c r="BN225" s="164"/>
      <c r="BO225" s="164"/>
    </row>
    <row r="226" spans="1:67" x14ac:dyDescent="0.2">
      <c r="A226" s="1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85">
        <v>71</v>
      </c>
      <c r="AZ226" s="85"/>
      <c r="BA226" s="85">
        <f t="shared" si="19"/>
        <v>0.95868434129309055</v>
      </c>
      <c r="BB226" s="85">
        <f t="shared" si="20"/>
        <v>1.7356184729703994</v>
      </c>
      <c r="BC226" s="66"/>
      <c r="BD226" s="98" t="str">
        <f t="shared" si="21"/>
        <v>NoValue</v>
      </c>
      <c r="BE226" s="85"/>
      <c r="BF226" s="100" t="str">
        <f t="shared" si="15"/>
        <v>NoValue</v>
      </c>
      <c r="BG226" s="85"/>
      <c r="BH226" s="100" t="str">
        <f t="shared" si="16"/>
        <v>NoValue</v>
      </c>
      <c r="BI226" s="66"/>
      <c r="BJ226" s="165">
        <f t="shared" si="17"/>
        <v>0</v>
      </c>
      <c r="BK226" s="165">
        <f t="shared" si="18"/>
        <v>0</v>
      </c>
      <c r="BL226" s="164"/>
      <c r="BM226" s="164"/>
      <c r="BN226" s="164"/>
      <c r="BO226" s="164"/>
    </row>
    <row r="227" spans="1:67" x14ac:dyDescent="0.2">
      <c r="A227" s="1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85">
        <v>72</v>
      </c>
      <c r="AZ227" s="85"/>
      <c r="BA227" s="85">
        <f t="shared" si="19"/>
        <v>0.95924631376936009</v>
      </c>
      <c r="BB227" s="85">
        <f t="shared" si="20"/>
        <v>1.742006125240479</v>
      </c>
      <c r="BC227" s="66"/>
      <c r="BD227" s="98" t="str">
        <f t="shared" si="21"/>
        <v>NoValue</v>
      </c>
      <c r="BE227" s="85"/>
      <c r="BF227" s="100" t="str">
        <f t="shared" si="15"/>
        <v>NoValue</v>
      </c>
      <c r="BG227" s="85"/>
      <c r="BH227" s="100" t="str">
        <f t="shared" si="16"/>
        <v>NoValue</v>
      </c>
      <c r="BI227" s="66"/>
      <c r="BJ227" s="165">
        <f t="shared" si="17"/>
        <v>0</v>
      </c>
      <c r="BK227" s="165">
        <f t="shared" si="18"/>
        <v>0</v>
      </c>
      <c r="BL227" s="164"/>
      <c r="BM227" s="164"/>
      <c r="BN227" s="164"/>
      <c r="BO227" s="164"/>
    </row>
    <row r="228" spans="1:67" x14ac:dyDescent="0.2">
      <c r="A228" s="1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85">
        <v>73</v>
      </c>
      <c r="AZ228" s="85"/>
      <c r="BA228" s="85">
        <f t="shared" si="19"/>
        <v>0.95979320574683413</v>
      </c>
      <c r="BB228" s="85">
        <f t="shared" si="20"/>
        <v>1.7482913603895942</v>
      </c>
      <c r="BC228" s="66"/>
      <c r="BD228" s="98" t="str">
        <f t="shared" si="21"/>
        <v>NoValue</v>
      </c>
      <c r="BE228" s="85"/>
      <c r="BF228" s="100" t="str">
        <f t="shared" si="15"/>
        <v>NoValue</v>
      </c>
      <c r="BG228" s="85"/>
      <c r="BH228" s="100" t="str">
        <f t="shared" si="16"/>
        <v>NoValue</v>
      </c>
      <c r="BI228" s="66"/>
      <c r="BJ228" s="165">
        <f t="shared" si="17"/>
        <v>0</v>
      </c>
      <c r="BK228" s="165">
        <f t="shared" si="18"/>
        <v>0</v>
      </c>
      <c r="BL228" s="164"/>
      <c r="BM228" s="164"/>
      <c r="BN228" s="164"/>
      <c r="BO228" s="164"/>
    </row>
    <row r="229" spans="1:67" x14ac:dyDescent="0.2">
      <c r="A229" s="1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85">
        <v>74</v>
      </c>
      <c r="AZ229" s="85"/>
      <c r="BA229" s="85">
        <f t="shared" si="19"/>
        <v>0.96032561612968659</v>
      </c>
      <c r="BB229" s="85">
        <f t="shared" si="20"/>
        <v>1.7544772326450235</v>
      </c>
      <c r="BC229" s="66"/>
      <c r="BD229" s="98" t="str">
        <f t="shared" si="21"/>
        <v>NoValue</v>
      </c>
      <c r="BE229" s="85"/>
      <c r="BF229" s="100" t="str">
        <f t="shared" si="15"/>
        <v>NoValue</v>
      </c>
      <c r="BG229" s="85"/>
      <c r="BH229" s="100" t="str">
        <f t="shared" si="16"/>
        <v>NoValue</v>
      </c>
      <c r="BI229" s="66"/>
      <c r="BJ229" s="165">
        <f t="shared" si="17"/>
        <v>0</v>
      </c>
      <c r="BK229" s="165">
        <f t="shared" si="18"/>
        <v>0</v>
      </c>
      <c r="BL229" s="164"/>
      <c r="BM229" s="164"/>
      <c r="BN229" s="164"/>
      <c r="BO229" s="164"/>
    </row>
    <row r="230" spans="1:67" x14ac:dyDescent="0.2">
      <c r="A230" s="1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85">
        <v>75</v>
      </c>
      <c r="AZ230" s="85"/>
      <c r="BA230" s="85">
        <f t="shared" si="19"/>
        <v>0.96084411252782875</v>
      </c>
      <c r="BB230" s="85">
        <f t="shared" si="20"/>
        <v>1.7605666646329368</v>
      </c>
      <c r="BC230" s="66"/>
      <c r="BD230" s="98" t="str">
        <f t="shared" si="21"/>
        <v>NoValue</v>
      </c>
      <c r="BE230" s="85"/>
      <c r="BF230" s="100" t="str">
        <f t="shared" si="15"/>
        <v>NoValue</v>
      </c>
      <c r="BG230" s="85"/>
      <c r="BH230" s="100" t="str">
        <f t="shared" si="16"/>
        <v>NoValue</v>
      </c>
      <c r="BI230" s="66"/>
      <c r="BJ230" s="165">
        <f t="shared" si="17"/>
        <v>0</v>
      </c>
      <c r="BK230" s="165">
        <f t="shared" si="18"/>
        <v>0</v>
      </c>
      <c r="BL230" s="164"/>
      <c r="BM230" s="164"/>
      <c r="BN230" s="164"/>
      <c r="BO230" s="164"/>
    </row>
    <row r="231" spans="1:67" x14ac:dyDescent="0.2">
      <c r="A231" s="1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85">
        <v>76</v>
      </c>
      <c r="AZ231" s="85"/>
      <c r="BA231" s="85">
        <f t="shared" si="19"/>
        <v>0.96134923327427446</v>
      </c>
      <c r="BB231" s="85">
        <f t="shared" si="20"/>
        <v>1.7665624547397361</v>
      </c>
      <c r="BC231" s="66"/>
      <c r="BD231" s="98" t="str">
        <f t="shared" si="21"/>
        <v>NoValue</v>
      </c>
      <c r="BE231" s="85"/>
      <c r="BF231" s="100" t="str">
        <f t="shared" si="15"/>
        <v>NoValue</v>
      </c>
      <c r="BG231" s="85"/>
      <c r="BH231" s="100" t="str">
        <f t="shared" si="16"/>
        <v>NoValue</v>
      </c>
      <c r="BI231" s="66"/>
      <c r="BJ231" s="165">
        <f t="shared" si="17"/>
        <v>0</v>
      </c>
      <c r="BK231" s="165">
        <f t="shared" si="18"/>
        <v>0</v>
      </c>
      <c r="BL231" s="164"/>
      <c r="BM231" s="164"/>
      <c r="BN231" s="164"/>
      <c r="BO231" s="164"/>
    </row>
    <row r="232" spans="1:67" x14ac:dyDescent="0.2">
      <c r="A232" s="1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85">
        <v>77</v>
      </c>
      <c r="AZ232" s="85"/>
      <c r="BA232" s="85">
        <f t="shared" si="19"/>
        <v>0.96184148928845459</v>
      </c>
      <c r="BB232" s="85">
        <f t="shared" si="20"/>
        <v>1.7724672839697819</v>
      </c>
      <c r="BC232" s="66"/>
      <c r="BD232" s="98" t="str">
        <f t="shared" si="21"/>
        <v>NoValue</v>
      </c>
      <c r="BE232" s="85"/>
      <c r="BF232" s="100" t="str">
        <f t="shared" si="15"/>
        <v>NoValue</v>
      </c>
      <c r="BG232" s="85"/>
      <c r="BH232" s="100" t="str">
        <f t="shared" si="16"/>
        <v>NoValue</v>
      </c>
      <c r="BI232" s="66"/>
      <c r="BJ232" s="165">
        <f t="shared" si="17"/>
        <v>0</v>
      </c>
      <c r="BK232" s="165">
        <f t="shared" si="18"/>
        <v>0</v>
      </c>
      <c r="BL232" s="164"/>
      <c r="BM232" s="164"/>
      <c r="BN232" s="164"/>
      <c r="BO232" s="164"/>
    </row>
    <row r="233" spans="1:67" x14ac:dyDescent="0.2">
      <c r="A233" s="1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85">
        <v>78</v>
      </c>
      <c r="AZ233" s="85"/>
      <c r="BA233" s="85">
        <f t="shared" si="19"/>
        <v>0.96232136579903149</v>
      </c>
      <c r="BB233" s="85">
        <f t="shared" si="20"/>
        <v>1.7782837223400929</v>
      </c>
      <c r="BC233" s="66"/>
      <c r="BD233" s="98" t="str">
        <f t="shared" si="21"/>
        <v>NoValue</v>
      </c>
      <c r="BE233" s="85"/>
      <c r="BF233" s="100" t="str">
        <f t="shared" si="15"/>
        <v>NoValue</v>
      </c>
      <c r="BG233" s="85"/>
      <c r="BH233" s="100" t="str">
        <f t="shared" si="16"/>
        <v>NoValue</v>
      </c>
      <c r="BI233" s="66"/>
      <c r="BJ233" s="165">
        <f t="shared" si="17"/>
        <v>0</v>
      </c>
      <c r="BK233" s="165">
        <f t="shared" si="18"/>
        <v>0</v>
      </c>
      <c r="BL233" s="164"/>
      <c r="BM233" s="164"/>
      <c r="BN233" s="164"/>
      <c r="BO233" s="164"/>
    </row>
    <row r="234" spans="1:67" x14ac:dyDescent="0.2">
      <c r="A234" s="1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85">
        <v>79</v>
      </c>
      <c r="AZ234" s="85"/>
      <c r="BA234" s="85">
        <f t="shared" si="19"/>
        <v>0.96278932393841976</v>
      </c>
      <c r="BB234" s="85">
        <f t="shared" si="20"/>
        <v>1.7840142348488339</v>
      </c>
      <c r="BC234" s="66"/>
      <c r="BD234" s="98" t="str">
        <f t="shared" si="21"/>
        <v>NoValue</v>
      </c>
      <c r="BE234" s="85"/>
      <c r="BF234" s="100" t="str">
        <f t="shared" si="15"/>
        <v>NoValue</v>
      </c>
      <c r="BG234" s="85"/>
      <c r="BH234" s="100" t="str">
        <f t="shared" si="16"/>
        <v>NoValue</v>
      </c>
      <c r="BI234" s="66"/>
      <c r="BJ234" s="165">
        <f t="shared" si="17"/>
        <v>0</v>
      </c>
      <c r="BK234" s="165">
        <f t="shared" si="18"/>
        <v>0</v>
      </c>
      <c r="BL234" s="164"/>
      <c r="BM234" s="164"/>
      <c r="BN234" s="164"/>
      <c r="BO234" s="164"/>
    </row>
    <row r="235" spans="1:67" x14ac:dyDescent="0.2">
      <c r="A235" s="1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85">
        <v>80</v>
      </c>
      <c r="AZ235" s="85"/>
      <c r="BA235" s="85">
        <f t="shared" si="19"/>
        <v>0.96324580222001766</v>
      </c>
      <c r="BB235" s="85">
        <f t="shared" si="20"/>
        <v>1.7896611870510142</v>
      </c>
      <c r="BC235" s="66"/>
      <c r="BD235" s="98" t="str">
        <f t="shared" si="21"/>
        <v>NoValue</v>
      </c>
      <c r="BE235" s="85"/>
      <c r="BF235" s="100" t="str">
        <f t="shared" si="15"/>
        <v>NoValue</v>
      </c>
      <c r="BG235" s="85"/>
      <c r="BH235" s="100" t="str">
        <f t="shared" si="16"/>
        <v>NoValue</v>
      </c>
      <c r="BI235" s="66"/>
      <c r="BJ235" s="165">
        <f t="shared" si="17"/>
        <v>0</v>
      </c>
      <c r="BK235" s="165">
        <f t="shared" si="18"/>
        <v>0</v>
      </c>
      <c r="BL235" s="164"/>
      <c r="BM235" s="164"/>
      <c r="BN235" s="164"/>
      <c r="BO235" s="164"/>
    </row>
    <row r="236" spans="1:67" x14ac:dyDescent="0.2">
      <c r="A236" s="1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85">
        <v>81</v>
      </c>
      <c r="AZ236" s="85"/>
      <c r="BA236" s="85">
        <f t="shared" si="19"/>
        <v>0.96369121790809575</v>
      </c>
      <c r="BB236" s="85">
        <f t="shared" si="20"/>
        <v>1.7952268502718884</v>
      </c>
      <c r="BC236" s="66"/>
      <c r="BD236" s="98" t="str">
        <f t="shared" si="21"/>
        <v>NoValue</v>
      </c>
      <c r="BE236" s="85"/>
      <c r="BF236" s="100" t="str">
        <f t="shared" si="15"/>
        <v>NoValue</v>
      </c>
      <c r="BG236" s="85"/>
      <c r="BH236" s="100" t="str">
        <f t="shared" si="16"/>
        <v>NoValue</v>
      </c>
      <c r="BI236" s="66"/>
      <c r="BJ236" s="165">
        <f t="shared" si="17"/>
        <v>0</v>
      </c>
      <c r="BK236" s="165">
        <f t="shared" si="18"/>
        <v>0</v>
      </c>
      <c r="BL236" s="164"/>
      <c r="BM236" s="164"/>
      <c r="BN236" s="164"/>
      <c r="BO236" s="164"/>
    </row>
    <row r="237" spans="1:67" x14ac:dyDescent="0.2">
      <c r="A237" s="1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85">
        <v>82</v>
      </c>
      <c r="AZ237" s="85"/>
      <c r="BA237" s="85">
        <f t="shared" si="19"/>
        <v>0.96412596828932884</v>
      </c>
      <c r="BB237" s="85">
        <f t="shared" si="20"/>
        <v>1.8007134064857595</v>
      </c>
      <c r="BC237" s="66"/>
      <c r="BD237" s="98" t="str">
        <f t="shared" si="21"/>
        <v>NoValue</v>
      </c>
      <c r="BE237" s="85"/>
      <c r="BF237" s="100" t="str">
        <f t="shared" si="15"/>
        <v>NoValue</v>
      </c>
      <c r="BG237" s="85"/>
      <c r="BH237" s="100" t="str">
        <f t="shared" si="16"/>
        <v>NoValue</v>
      </c>
      <c r="BI237" s="66"/>
      <c r="BJ237" s="165">
        <f t="shared" si="17"/>
        <v>0</v>
      </c>
      <c r="BK237" s="165">
        <f t="shared" si="18"/>
        <v>0</v>
      </c>
      <c r="BL237" s="164"/>
      <c r="BM237" s="164"/>
      <c r="BN237" s="164"/>
      <c r="BO237" s="164"/>
    </row>
    <row r="238" spans="1:67" x14ac:dyDescent="0.2">
      <c r="A238" s="1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85">
        <v>83</v>
      </c>
      <c r="AZ238" s="85"/>
      <c r="BA238" s="85">
        <f t="shared" si="19"/>
        <v>0.96455043185411493</v>
      </c>
      <c r="BB238" s="85">
        <f t="shared" si="20"/>
        <v>1.8061229528855081</v>
      </c>
      <c r="BC238" s="66"/>
      <c r="BD238" s="98" t="str">
        <f t="shared" si="21"/>
        <v>NoValue</v>
      </c>
      <c r="BE238" s="85"/>
      <c r="BF238" s="100" t="str">
        <f t="shared" si="15"/>
        <v>NoValue</v>
      </c>
      <c r="BG238" s="85"/>
      <c r="BH238" s="100" t="str">
        <f t="shared" si="16"/>
        <v>NoValue</v>
      </c>
      <c r="BI238" s="66"/>
      <c r="BJ238" s="165">
        <f t="shared" si="17"/>
        <v>0</v>
      </c>
      <c r="BK238" s="165">
        <f t="shared" si="18"/>
        <v>0</v>
      </c>
      <c r="BL238" s="164"/>
      <c r="BM238" s="164"/>
      <c r="BN238" s="164"/>
      <c r="BO238" s="164"/>
    </row>
    <row r="239" spans="1:67" x14ac:dyDescent="0.2">
      <c r="A239" s="1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85">
        <v>84</v>
      </c>
      <c r="AZ239" s="85"/>
      <c r="BA239" s="85">
        <f t="shared" si="19"/>
        <v>0.96496496939505794</v>
      </c>
      <c r="BB239" s="85">
        <f t="shared" si="20"/>
        <v>1.8114575061659457</v>
      </c>
      <c r="BC239" s="66"/>
      <c r="BD239" s="98" t="str">
        <f t="shared" si="21"/>
        <v>NoValue</v>
      </c>
      <c r="BE239" s="85"/>
      <c r="BF239" s="100" t="str">
        <f t="shared" si="15"/>
        <v>NoValue</v>
      </c>
      <c r="BG239" s="85"/>
      <c r="BH239" s="100" t="str">
        <f t="shared" si="16"/>
        <v>NoValue</v>
      </c>
      <c r="BI239" s="66"/>
      <c r="BJ239" s="165">
        <f t="shared" si="17"/>
        <v>0</v>
      </c>
      <c r="BK239" s="165">
        <f t="shared" si="18"/>
        <v>0</v>
      </c>
      <c r="BL239" s="164"/>
      <c r="BM239" s="164"/>
      <c r="BN239" s="164"/>
      <c r="BO239" s="164"/>
    </row>
    <row r="240" spans="1:67" x14ac:dyDescent="0.2">
      <c r="A240" s="1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85">
        <v>85</v>
      </c>
      <c r="AZ240" s="85"/>
      <c r="BA240" s="85">
        <f t="shared" si="19"/>
        <v>0.96536992502931296</v>
      </c>
      <c r="BB240" s="85">
        <f t="shared" si="20"/>
        <v>1.816719006542111</v>
      </c>
      <c r="BC240" s="66"/>
      <c r="BD240" s="98" t="str">
        <f t="shared" si="21"/>
        <v>NoValue</v>
      </c>
      <c r="BE240" s="85"/>
      <c r="BF240" s="100" t="str">
        <f t="shared" si="15"/>
        <v>NoValue</v>
      </c>
      <c r="BG240" s="85"/>
      <c r="BH240" s="100" t="str">
        <f t="shared" si="16"/>
        <v>NoValue</v>
      </c>
      <c r="BI240" s="66"/>
      <c r="BJ240" s="165">
        <f t="shared" si="17"/>
        <v>0</v>
      </c>
      <c r="BK240" s="165">
        <f t="shared" si="18"/>
        <v>0</v>
      </c>
      <c r="BL240" s="164"/>
      <c r="BM240" s="164"/>
      <c r="BN240" s="164"/>
      <c r="BO240" s="164"/>
    </row>
    <row r="241" spans="1:67" x14ac:dyDescent="0.2">
      <c r="A241" s="1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85">
        <v>86</v>
      </c>
      <c r="AZ241" s="85"/>
      <c r="BA241" s="85">
        <f t="shared" si="19"/>
        <v>0.96576562715087977</v>
      </c>
      <c r="BB241" s="85">
        <f t="shared" si="20"/>
        <v>1.82190932152186</v>
      </c>
      <c r="BC241" s="66"/>
      <c r="BD241" s="98" t="str">
        <f t="shared" si="21"/>
        <v>NoValue</v>
      </c>
      <c r="BE241" s="85"/>
      <c r="BF241" s="100" t="str">
        <f t="shared" si="15"/>
        <v>NoValue</v>
      </c>
      <c r="BG241" s="85"/>
      <c r="BH241" s="100" t="str">
        <f t="shared" si="16"/>
        <v>NoValue</v>
      </c>
      <c r="BI241" s="66"/>
      <c r="BJ241" s="165">
        <f t="shared" si="17"/>
        <v>0</v>
      </c>
      <c r="BK241" s="165">
        <f t="shared" si="18"/>
        <v>0</v>
      </c>
      <c r="BL241" s="164"/>
      <c r="BM241" s="164"/>
      <c r="BN241" s="164"/>
      <c r="BO241" s="164"/>
    </row>
    <row r="242" spans="1:67" x14ac:dyDescent="0.2">
      <c r="A242" s="1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85">
        <v>87</v>
      </c>
      <c r="AZ242" s="85"/>
      <c r="BA242" s="85">
        <f t="shared" si="19"/>
        <v>0.96615238931838043</v>
      </c>
      <c r="BB242" s="85">
        <f t="shared" si="20"/>
        <v>1.8270302494504529</v>
      </c>
      <c r="BC242" s="66"/>
      <c r="BD242" s="98" t="str">
        <f t="shared" si="21"/>
        <v>NoValue</v>
      </c>
      <c r="BE242" s="85"/>
      <c r="BF242" s="100" t="str">
        <f t="shared" si="15"/>
        <v>NoValue</v>
      </c>
      <c r="BG242" s="85"/>
      <c r="BH242" s="100" t="str">
        <f t="shared" si="16"/>
        <v>NoValue</v>
      </c>
      <c r="BI242" s="66"/>
      <c r="BJ242" s="165">
        <f t="shared" si="17"/>
        <v>0</v>
      </c>
      <c r="BK242" s="165">
        <f t="shared" si="18"/>
        <v>0</v>
      </c>
      <c r="BL242" s="164"/>
      <c r="BM242" s="164"/>
      <c r="BN242" s="164"/>
      <c r="BO242" s="164"/>
    </row>
    <row r="243" spans="1:67" x14ac:dyDescent="0.2">
      <c r="A243" s="1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85">
        <v>88</v>
      </c>
      <c r="AZ243" s="85"/>
      <c r="BA243" s="85">
        <f t="shared" si="19"/>
        <v>0.96653051108336252</v>
      </c>
      <c r="BB243" s="85">
        <f t="shared" si="20"/>
        <v>1.8320835228433823</v>
      </c>
      <c r="BC243" s="66"/>
      <c r="BD243" s="98" t="str">
        <f t="shared" si="21"/>
        <v>NoValue</v>
      </c>
      <c r="BE243" s="85"/>
      <c r="BF243" s="100" t="str">
        <f t="shared" si="15"/>
        <v>NoValue</v>
      </c>
      <c r="BG243" s="85"/>
      <c r="BH243" s="100" t="str">
        <f t="shared" si="16"/>
        <v>NoValue</v>
      </c>
      <c r="BI243" s="66"/>
      <c r="BJ243" s="165">
        <f t="shared" si="17"/>
        <v>0</v>
      </c>
      <c r="BK243" s="165">
        <f t="shared" si="18"/>
        <v>0</v>
      </c>
      <c r="BL243" s="164"/>
      <c r="BM243" s="164"/>
      <c r="BN243" s="164"/>
      <c r="BO243" s="164"/>
    </row>
    <row r="244" spans="1:67" x14ac:dyDescent="0.2">
      <c r="A244" s="1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85">
        <v>89</v>
      </c>
      <c r="AZ244" s="85"/>
      <c r="BA244" s="85">
        <f t="shared" si="19"/>
        <v>0.96690027876372586</v>
      </c>
      <c r="BB244" s="85">
        <f t="shared" si="20"/>
        <v>1.8370708115223904</v>
      </c>
      <c r="BC244" s="66"/>
      <c r="BD244" s="98" t="str">
        <f t="shared" si="21"/>
        <v>NoValue</v>
      </c>
      <c r="BE244" s="85"/>
      <c r="BF244" s="100" t="str">
        <f t="shared" si="15"/>
        <v>NoValue</v>
      </c>
      <c r="BG244" s="85"/>
      <c r="BH244" s="100" t="str">
        <f t="shared" si="16"/>
        <v>NoValue</v>
      </c>
      <c r="BI244" s="66"/>
      <c r="BJ244" s="165">
        <f t="shared" si="17"/>
        <v>0</v>
      </c>
      <c r="BK244" s="165">
        <f t="shared" si="18"/>
        <v>0</v>
      </c>
      <c r="BL244" s="164"/>
      <c r="BM244" s="164"/>
      <c r="BN244" s="164"/>
      <c r="BO244" s="164"/>
    </row>
    <row r="245" spans="1:67" x14ac:dyDescent="0.2">
      <c r="A245" s="1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85">
        <v>90</v>
      </c>
      <c r="AZ245" s="85"/>
      <c r="BA245" s="85">
        <f t="shared" si="19"/>
        <v>0.96726196616646543</v>
      </c>
      <c r="BB245" s="85">
        <f t="shared" si="20"/>
        <v>1.8419937255683403</v>
      </c>
      <c r="BC245" s="66"/>
      <c r="BD245" s="98" t="str">
        <f t="shared" si="21"/>
        <v>NoValue</v>
      </c>
      <c r="BE245" s="85"/>
      <c r="BF245" s="100" t="str">
        <f t="shared" si="15"/>
        <v>NoValue</v>
      </c>
      <c r="BG245" s="85"/>
      <c r="BH245" s="100" t="str">
        <f t="shared" si="16"/>
        <v>NoValue</v>
      </c>
      <c r="BI245" s="66"/>
      <c r="BJ245" s="165">
        <f t="shared" si="17"/>
        <v>0</v>
      </c>
      <c r="BK245" s="165">
        <f t="shared" si="18"/>
        <v>0</v>
      </c>
      <c r="BL245" s="164"/>
      <c r="BM245" s="164"/>
      <c r="BN245" s="164"/>
      <c r="BO245" s="164"/>
    </row>
    <row r="246" spans="1:67" x14ac:dyDescent="0.2">
      <c r="A246" s="1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85">
        <v>91</v>
      </c>
      <c r="AZ246" s="85"/>
      <c r="BA246" s="85">
        <f t="shared" si="19"/>
        <v>0.96761583526356554</v>
      </c>
      <c r="BB246" s="85">
        <f t="shared" si="20"/>
        <v>1.846853818103606</v>
      </c>
      <c r="BC246" s="66"/>
      <c r="BD246" s="98" t="str">
        <f t="shared" si="21"/>
        <v>NoValue</v>
      </c>
      <c r="BE246" s="85"/>
      <c r="BF246" s="100" t="str">
        <f t="shared" si="15"/>
        <v>NoValue</v>
      </c>
      <c r="BG246" s="85"/>
      <c r="BH246" s="100" t="str">
        <f t="shared" si="16"/>
        <v>NoValue</v>
      </c>
      <c r="BI246" s="66"/>
      <c r="BJ246" s="165">
        <f t="shared" si="17"/>
        <v>0</v>
      </c>
      <c r="BK246" s="165">
        <f t="shared" si="18"/>
        <v>0</v>
      </c>
      <c r="BL246" s="164"/>
      <c r="BM246" s="164"/>
      <c r="BN246" s="164"/>
      <c r="BO246" s="164"/>
    </row>
    <row r="247" spans="1:67" x14ac:dyDescent="0.2">
      <c r="A247" s="1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85">
        <v>92</v>
      </c>
      <c r="AZ247" s="85"/>
      <c r="BA247" s="85">
        <f t="shared" si="19"/>
        <v>0.96796213682454824</v>
      </c>
      <c r="BB247" s="85">
        <f t="shared" si="20"/>
        <v>1.8516525879155639</v>
      </c>
      <c r="BC247" s="66"/>
      <c r="BD247" s="98" t="str">
        <f t="shared" si="21"/>
        <v>NoValue</v>
      </c>
      <c r="BE247" s="85"/>
      <c r="BF247" s="100" t="str">
        <f t="shared" si="15"/>
        <v>NoValue</v>
      </c>
      <c r="BG247" s="85"/>
      <c r="BH247" s="100" t="str">
        <f t="shared" si="16"/>
        <v>NoValue</v>
      </c>
      <c r="BI247" s="66"/>
      <c r="BJ247" s="165">
        <f t="shared" si="17"/>
        <v>0</v>
      </c>
      <c r="BK247" s="165">
        <f t="shared" si="18"/>
        <v>0</v>
      </c>
      <c r="BL247" s="164"/>
      <c r="BM247" s="164"/>
      <c r="BN247" s="164"/>
      <c r="BO247" s="164"/>
    </row>
    <row r="248" spans="1:67" x14ac:dyDescent="0.2">
      <c r="A248" s="1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85">
        <v>93</v>
      </c>
      <c r="AZ248" s="85"/>
      <c r="BA248" s="85">
        <f t="shared" si="19"/>
        <v>0.96830111100888516</v>
      </c>
      <c r="BB248" s="85">
        <f t="shared" si="20"/>
        <v>1.8563914819319027</v>
      </c>
      <c r="BC248" s="66"/>
      <c r="BD248" s="98" t="str">
        <f t="shared" si="21"/>
        <v>NoValue</v>
      </c>
      <c r="BE248" s="85"/>
      <c r="BF248" s="100" t="str">
        <f t="shared" si="15"/>
        <v>NoValue</v>
      </c>
      <c r="BG248" s="85"/>
      <c r="BH248" s="100" t="str">
        <f t="shared" si="16"/>
        <v>NoValue</v>
      </c>
      <c r="BI248" s="66"/>
      <c r="BJ248" s="165">
        <f t="shared" si="17"/>
        <v>0</v>
      </c>
      <c r="BK248" s="165">
        <f t="shared" si="18"/>
        <v>0</v>
      </c>
      <c r="BL248" s="164"/>
      <c r="BM248" s="164"/>
      <c r="BN248" s="164"/>
      <c r="BO248" s="164"/>
    </row>
    <row r="249" spans="1:67" x14ac:dyDescent="0.2">
      <c r="A249" s="1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85">
        <v>94</v>
      </c>
      <c r="AZ249" s="85"/>
      <c r="BA249" s="85">
        <f t="shared" si="19"/>
        <v>0.96863298792121233</v>
      </c>
      <c r="BB249" s="85">
        <f t="shared" si="20"/>
        <v>1.8610718975576341</v>
      </c>
      <c r="BC249" s="66"/>
      <c r="BD249" s="98" t="str">
        <f t="shared" si="21"/>
        <v>NoValue</v>
      </c>
      <c r="BE249" s="85"/>
      <c r="BF249" s="100" t="str">
        <f t="shared" si="15"/>
        <v>NoValue</v>
      </c>
      <c r="BG249" s="85"/>
      <c r="BH249" s="100" t="str">
        <f t="shared" si="16"/>
        <v>NoValue</v>
      </c>
      <c r="BI249" s="66"/>
      <c r="BJ249" s="165">
        <f t="shared" si="17"/>
        <v>0</v>
      </c>
      <c r="BK249" s="165">
        <f t="shared" si="18"/>
        <v>0</v>
      </c>
      <c r="BL249" s="164"/>
      <c r="BM249" s="164"/>
      <c r="BN249" s="164"/>
      <c r="BO249" s="164"/>
    </row>
    <row r="250" spans="1:67" x14ac:dyDescent="0.2">
      <c r="A250" s="1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85">
        <v>95</v>
      </c>
      <c r="AZ250" s="85"/>
      <c r="BA250" s="85">
        <f t="shared" si="19"/>
        <v>0.96895798813204514</v>
      </c>
      <c r="BB250" s="85">
        <f t="shared" si="20"/>
        <v>1.8656951848829249</v>
      </c>
      <c r="BC250" s="66"/>
      <c r="BD250" s="98" t="str">
        <f t="shared" si="21"/>
        <v>NoValue</v>
      </c>
      <c r="BE250" s="85"/>
      <c r="BF250" s="100" t="str">
        <f t="shared" si="15"/>
        <v>NoValue</v>
      </c>
      <c r="BG250" s="85"/>
      <c r="BH250" s="100" t="str">
        <f t="shared" si="16"/>
        <v>NoValue</v>
      </c>
      <c r="BI250" s="66"/>
      <c r="BJ250" s="165">
        <f t="shared" si="17"/>
        <v>0</v>
      </c>
      <c r="BK250" s="165">
        <f t="shared" si="18"/>
        <v>0</v>
      </c>
      <c r="BL250" s="164"/>
      <c r="BM250" s="164"/>
      <c r="BN250" s="164"/>
      <c r="BO250" s="164"/>
    </row>
    <row r="251" spans="1:67" x14ac:dyDescent="0.2">
      <c r="A251" s="1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85">
        <v>96</v>
      </c>
      <c r="AZ251" s="85"/>
      <c r="BA251" s="85">
        <f t="shared" si="19"/>
        <v>0.96927632316646717</v>
      </c>
      <c r="BB251" s="85">
        <f t="shared" si="20"/>
        <v>1.8702626487701646</v>
      </c>
      <c r="BC251" s="66"/>
      <c r="BD251" s="98" t="str">
        <f t="shared" si="21"/>
        <v>NoValue</v>
      </c>
      <c r="BE251" s="85"/>
      <c r="BF251" s="100" t="str">
        <f t="shared" si="15"/>
        <v>NoValue</v>
      </c>
      <c r="BG251" s="85"/>
      <c r="BH251" s="100" t="str">
        <f t="shared" si="16"/>
        <v>NoValue</v>
      </c>
      <c r="BI251" s="66"/>
      <c r="BJ251" s="165">
        <f t="shared" si="17"/>
        <v>0</v>
      </c>
      <c r="BK251" s="165">
        <f t="shared" si="18"/>
        <v>0</v>
      </c>
      <c r="BL251" s="164"/>
      <c r="BM251" s="164"/>
      <c r="BN251" s="164"/>
      <c r="BO251" s="164"/>
    </row>
    <row r="252" spans="1:67" x14ac:dyDescent="0.2">
      <c r="A252" s="1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85">
        <v>97</v>
      </c>
      <c r="AZ252" s="85"/>
      <c r="BA252" s="85">
        <f t="shared" si="19"/>
        <v>0.96958819596306889</v>
      </c>
      <c r="BB252" s="85">
        <f t="shared" si="20"/>
        <v>1.8747755508280979</v>
      </c>
      <c r="BC252" s="66"/>
      <c r="BD252" s="98" t="str">
        <f t="shared" si="21"/>
        <v>NoValue</v>
      </c>
      <c r="BE252" s="85"/>
      <c r="BF252" s="100" t="str">
        <f t="shared" ref="BF252:BF275" si="22">IF(BD252="NoValue","NoValue",POWER(BD252-$X$160,2))</f>
        <v>NoValue</v>
      </c>
      <c r="BG252" s="85"/>
      <c r="BH252" s="100" t="str">
        <f t="shared" ref="BH252:BH275" si="23">IF(BF252="NoValue","NoValue",POWER(D116-$AJ$162,2))</f>
        <v>NoValue</v>
      </c>
      <c r="BI252" s="66"/>
      <c r="BJ252" s="165">
        <f t="shared" ref="BJ252:BJ275" si="24">IF(D116="ND",0,D116)</f>
        <v>0</v>
      </c>
      <c r="BK252" s="165">
        <f t="shared" ref="BK252:BK275" si="25">IF(D116="ND",1,D116)</f>
        <v>0</v>
      </c>
      <c r="BL252" s="164"/>
      <c r="BM252" s="164"/>
      <c r="BN252" s="164"/>
      <c r="BO252" s="164"/>
    </row>
    <row r="253" spans="1:67" x14ac:dyDescent="0.2">
      <c r="A253" s="1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85">
        <v>98</v>
      </c>
      <c r="AZ253" s="85"/>
      <c r="BA253" s="85">
        <f t="shared" si="19"/>
        <v>0.96989380130522684</v>
      </c>
      <c r="BB253" s="85">
        <f t="shared" si="20"/>
        <v>1.8792351112802042</v>
      </c>
      <c r="BC253" s="66"/>
      <c r="BD253" s="98" t="str">
        <f t="shared" si="21"/>
        <v>NoValue</v>
      </c>
      <c r="BE253" s="85"/>
      <c r="BF253" s="100" t="str">
        <f t="shared" si="22"/>
        <v>NoValue</v>
      </c>
      <c r="BG253" s="85"/>
      <c r="BH253" s="100" t="str">
        <f t="shared" si="23"/>
        <v>NoValue</v>
      </c>
      <c r="BI253" s="66"/>
      <c r="BJ253" s="165">
        <f t="shared" si="24"/>
        <v>0</v>
      </c>
      <c r="BK253" s="165">
        <f t="shared" si="25"/>
        <v>0</v>
      </c>
      <c r="BL253" s="164"/>
      <c r="BM253" s="164"/>
      <c r="BN253" s="164"/>
      <c r="BO253" s="164"/>
    </row>
    <row r="254" spans="1:67" x14ac:dyDescent="0.2">
      <c r="A254" s="1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85">
        <v>99</v>
      </c>
      <c r="AZ254" s="85"/>
      <c r="BA254" s="85">
        <f t="shared" si="19"/>
        <v>0.97019332622664911</v>
      </c>
      <c r="BB254" s="85">
        <f t="shared" si="20"/>
        <v>1.8836425107340422</v>
      </c>
      <c r="BC254" s="66"/>
      <c r="BD254" s="98" t="str">
        <f t="shared" si="21"/>
        <v>NoValue</v>
      </c>
      <c r="BE254" s="85"/>
      <c r="BF254" s="100" t="str">
        <f t="shared" si="22"/>
        <v>NoValue</v>
      </c>
      <c r="BG254" s="85"/>
      <c r="BH254" s="100" t="str">
        <f t="shared" si="23"/>
        <v>NoValue</v>
      </c>
      <c r="BI254" s="66"/>
      <c r="BJ254" s="165">
        <f t="shared" si="24"/>
        <v>0</v>
      </c>
      <c r="BK254" s="165">
        <f t="shared" si="25"/>
        <v>0</v>
      </c>
      <c r="BL254" s="164"/>
      <c r="BM254" s="164"/>
      <c r="BN254" s="164"/>
      <c r="BO254" s="164"/>
    </row>
    <row r="255" spans="1:67" x14ac:dyDescent="0.2">
      <c r="A255" s="1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85">
        <v>100</v>
      </c>
      <c r="AZ255" s="85"/>
      <c r="BA255" s="85">
        <f t="shared" si="19"/>
        <v>0.97048695039296007</v>
      </c>
      <c r="BB255" s="85">
        <f t="shared" si="20"/>
        <v>1.8879988918577364</v>
      </c>
      <c r="BC255" s="66"/>
      <c r="BD255" s="98" t="str">
        <f t="shared" si="21"/>
        <v>NoValue</v>
      </c>
      <c r="BE255" s="85"/>
      <c r="BF255" s="100" t="str">
        <f t="shared" si="22"/>
        <v>NoValue</v>
      </c>
      <c r="BG255" s="85"/>
      <c r="BH255" s="100" t="str">
        <f t="shared" si="23"/>
        <v>NoValue</v>
      </c>
      <c r="BI255" s="66"/>
      <c r="BJ255" s="165">
        <f t="shared" si="24"/>
        <v>0</v>
      </c>
      <c r="BK255" s="165">
        <f t="shared" si="25"/>
        <v>0</v>
      </c>
      <c r="BL255" s="164"/>
      <c r="BM255" s="164"/>
      <c r="BN255" s="164"/>
      <c r="BO255" s="164"/>
    </row>
    <row r="256" spans="1:67" x14ac:dyDescent="0.2">
      <c r="A256" s="1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85">
        <v>101</v>
      </c>
      <c r="AZ256" s="85"/>
      <c r="BA256" s="85">
        <f t="shared" si="19"/>
        <v>0.97077484646096091</v>
      </c>
      <c r="BB256" s="85">
        <f t="shared" si="20"/>
        <v>1.8923053609693861</v>
      </c>
      <c r="BC256" s="66"/>
      <c r="BD256" s="98" t="str">
        <f t="shared" si="21"/>
        <v>NoValue</v>
      </c>
      <c r="BE256" s="85"/>
      <c r="BF256" s="100" t="str">
        <f t="shared" si="22"/>
        <v>NoValue</v>
      </c>
      <c r="BG256" s="85"/>
      <c r="BH256" s="100" t="str">
        <f t="shared" si="23"/>
        <v>NoValue</v>
      </c>
      <c r="BI256" s="66"/>
      <c r="BJ256" s="165">
        <f t="shared" si="24"/>
        <v>0</v>
      </c>
      <c r="BK256" s="165">
        <f t="shared" si="25"/>
        <v>0</v>
      </c>
      <c r="BL256" s="164"/>
      <c r="BM256" s="164"/>
      <c r="BN256" s="164"/>
      <c r="BO256" s="164"/>
    </row>
    <row r="257" spans="1:67" x14ac:dyDescent="0.2">
      <c r="A257" s="1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85">
        <v>102</v>
      </c>
      <c r="AZ257" s="85"/>
      <c r="BA257" s="85">
        <f t="shared" si="19"/>
        <v>0.97105718041707367</v>
      </c>
      <c r="BB257" s="85">
        <f t="shared" si="20"/>
        <v>1.89656298954472</v>
      </c>
      <c r="BC257" s="66"/>
      <c r="BD257" s="98" t="str">
        <f t="shared" si="21"/>
        <v>NoValue</v>
      </c>
      <c r="BE257" s="85"/>
      <c r="BF257" s="100" t="str">
        <f t="shared" si="22"/>
        <v>NoValue</v>
      </c>
      <c r="BG257" s="85"/>
      <c r="BH257" s="100" t="str">
        <f t="shared" si="23"/>
        <v>NoValue</v>
      </c>
      <c r="BI257" s="66"/>
      <c r="BJ257" s="165">
        <f t="shared" si="24"/>
        <v>0</v>
      </c>
      <c r="BK257" s="165">
        <f t="shared" si="25"/>
        <v>0</v>
      </c>
      <c r="BL257" s="164"/>
      <c r="BM257" s="164"/>
      <c r="BN257" s="164"/>
      <c r="BO257" s="164"/>
    </row>
    <row r="258" spans="1:67" x14ac:dyDescent="0.2">
      <c r="A258" s="1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85">
        <v>103</v>
      </c>
      <c r="AZ258" s="85"/>
      <c r="BA258" s="85">
        <f t="shared" si="19"/>
        <v>0.97133411189636298</v>
      </c>
      <c r="BB258" s="85">
        <f t="shared" si="20"/>
        <v>1.9007728156479731</v>
      </c>
      <c r="BC258" s="66"/>
      <c r="BD258" s="98" t="str">
        <f t="shared" si="21"/>
        <v>NoValue</v>
      </c>
      <c r="BE258" s="85"/>
      <c r="BF258" s="100" t="str">
        <f t="shared" si="22"/>
        <v>NoValue</v>
      </c>
      <c r="BG258" s="85"/>
      <c r="BH258" s="100" t="str">
        <f t="shared" si="23"/>
        <v>NoValue</v>
      </c>
      <c r="BI258" s="66"/>
      <c r="BJ258" s="165">
        <f t="shared" si="24"/>
        <v>0</v>
      </c>
      <c r="BK258" s="165">
        <f t="shared" si="25"/>
        <v>0</v>
      </c>
      <c r="BL258" s="164"/>
      <c r="BM258" s="164"/>
      <c r="BN258" s="164"/>
      <c r="BO258" s="164"/>
    </row>
    <row r="259" spans="1:67" x14ac:dyDescent="0.2">
      <c r="A259" s="1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85">
        <v>104</v>
      </c>
      <c r="AZ259" s="85"/>
      <c r="BA259" s="85">
        <f t="shared" si="19"/>
        <v>0.97160579448342344</v>
      </c>
      <c r="BB259" s="85">
        <f t="shared" si="20"/>
        <v>1.9049358452906073</v>
      </c>
      <c r="BC259" s="66"/>
      <c r="BD259" s="98" t="str">
        <f t="shared" si="21"/>
        <v>NoValue</v>
      </c>
      <c r="BE259" s="85"/>
      <c r="BF259" s="100" t="str">
        <f t="shared" si="22"/>
        <v>NoValue</v>
      </c>
      <c r="BG259" s="85"/>
      <c r="BH259" s="100" t="str">
        <f t="shared" si="23"/>
        <v>NoValue</v>
      </c>
      <c r="BI259" s="66"/>
      <c r="BJ259" s="165">
        <f t="shared" si="24"/>
        <v>0</v>
      </c>
      <c r="BK259" s="165">
        <f t="shared" si="25"/>
        <v>0</v>
      </c>
      <c r="BL259" s="164"/>
      <c r="BM259" s="164"/>
      <c r="BN259" s="164"/>
      <c r="BO259" s="164"/>
    </row>
    <row r="260" spans="1:67" x14ac:dyDescent="0.2">
      <c r="A260" s="1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85">
        <v>105</v>
      </c>
      <c r="AZ260" s="85"/>
      <c r="BA260" s="85">
        <f t="shared" si="19"/>
        <v>0.97187237599632359</v>
      </c>
      <c r="BB260" s="85">
        <f t="shared" si="20"/>
        <v>1.9090530537221719</v>
      </c>
      <c r="BC260" s="66"/>
      <c r="BD260" s="98" t="str">
        <f t="shared" si="21"/>
        <v>NoValue</v>
      </c>
      <c r="BE260" s="85"/>
      <c r="BF260" s="100" t="str">
        <f t="shared" si="22"/>
        <v>NoValue</v>
      </c>
      <c r="BG260" s="85"/>
      <c r="BH260" s="100" t="str">
        <f t="shared" si="23"/>
        <v>NoValue</v>
      </c>
      <c r="BI260" s="66"/>
      <c r="BJ260" s="165">
        <f t="shared" si="24"/>
        <v>0</v>
      </c>
      <c r="BK260" s="165">
        <f t="shared" si="25"/>
        <v>0</v>
      </c>
      <c r="BL260" s="164"/>
      <c r="BM260" s="164"/>
      <c r="BN260" s="164"/>
      <c r="BO260" s="164"/>
    </row>
    <row r="261" spans="1:67" x14ac:dyDescent="0.2">
      <c r="A261" s="1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85">
        <v>106</v>
      </c>
      <c r="AZ261" s="85"/>
      <c r="BA261" s="85">
        <f t="shared" si="19"/>
        <v>0.97213399875470985</v>
      </c>
      <c r="BB261" s="85">
        <f t="shared" si="20"/>
        <v>1.9131253866573155</v>
      </c>
      <c r="BC261" s="66"/>
      <c r="BD261" s="98" t="str">
        <f t="shared" si="21"/>
        <v>NoValue</v>
      </c>
      <c r="BE261" s="85"/>
      <c r="BF261" s="100" t="str">
        <f t="shared" si="22"/>
        <v>NoValue</v>
      </c>
      <c r="BG261" s="85"/>
      <c r="BH261" s="100" t="str">
        <f t="shared" si="23"/>
        <v>NoValue</v>
      </c>
      <c r="BI261" s="66"/>
      <c r="BJ261" s="165">
        <f t="shared" si="24"/>
        <v>0</v>
      </c>
      <c r="BK261" s="165">
        <f t="shared" si="25"/>
        <v>0</v>
      </c>
      <c r="BL261" s="164"/>
      <c r="BM261" s="164"/>
      <c r="BN261" s="164"/>
      <c r="BO261" s="164"/>
    </row>
    <row r="262" spans="1:67" x14ac:dyDescent="0.2">
      <c r="A262" s="1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85">
        <v>107</v>
      </c>
      <c r="AZ262" s="85"/>
      <c r="BA262" s="85">
        <f t="shared" si="19"/>
        <v>0.97239079983309062</v>
      </c>
      <c r="BB262" s="85">
        <f t="shared" si="20"/>
        <v>1.9171537614426728</v>
      </c>
      <c r="BC262" s="66"/>
      <c r="BD262" s="98" t="str">
        <f t="shared" si="21"/>
        <v>NoValue</v>
      </c>
      <c r="BE262" s="85"/>
      <c r="BF262" s="100" t="str">
        <f t="shared" si="22"/>
        <v>NoValue</v>
      </c>
      <c r="BG262" s="85"/>
      <c r="BH262" s="100" t="str">
        <f t="shared" si="23"/>
        <v>NoValue</v>
      </c>
      <c r="BI262" s="66"/>
      <c r="BJ262" s="165">
        <f t="shared" si="24"/>
        <v>0</v>
      </c>
      <c r="BK262" s="165">
        <f t="shared" si="25"/>
        <v>0</v>
      </c>
      <c r="BL262" s="164"/>
      <c r="BM262" s="164"/>
      <c r="BN262" s="164"/>
      <c r="BO262" s="164"/>
    </row>
    <row r="263" spans="1:67" x14ac:dyDescent="0.2">
      <c r="A263" s="1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85">
        <v>108</v>
      </c>
      <c r="AZ263" s="85"/>
      <c r="BA263" s="85">
        <f t="shared" si="19"/>
        <v>0.97264291130024882</v>
      </c>
      <c r="BB263" s="85">
        <f t="shared" si="20"/>
        <v>1.921139068167117</v>
      </c>
      <c r="BC263" s="66"/>
      <c r="BD263" s="98" t="str">
        <f t="shared" si="21"/>
        <v>NoValue</v>
      </c>
      <c r="BE263" s="85"/>
      <c r="BF263" s="100" t="str">
        <f t="shared" si="22"/>
        <v>NoValue</v>
      </c>
      <c r="BG263" s="85"/>
      <c r="BH263" s="100" t="str">
        <f t="shared" si="23"/>
        <v>NoValue</v>
      </c>
      <c r="BI263" s="66"/>
      <c r="BJ263" s="165">
        <f t="shared" si="24"/>
        <v>0</v>
      </c>
      <c r="BK263" s="165">
        <f t="shared" si="25"/>
        <v>0</v>
      </c>
      <c r="BL263" s="164"/>
      <c r="BM263" s="164"/>
      <c r="BN263" s="164"/>
      <c r="BO263" s="164"/>
    </row>
    <row r="264" spans="1:67" x14ac:dyDescent="0.2">
      <c r="A264" s="1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85">
        <v>109</v>
      </c>
      <c r="AZ264" s="85"/>
      <c r="BA264" s="85">
        <f t="shared" si="19"/>
        <v>0.97289046044566008</v>
      </c>
      <c r="BB264" s="85">
        <f t="shared" si="20"/>
        <v>1.925082170718629</v>
      </c>
      <c r="BC264" s="66"/>
      <c r="BD264" s="98" t="str">
        <f t="shared" si="21"/>
        <v>NoValue</v>
      </c>
      <c r="BE264" s="85"/>
      <c r="BF264" s="100" t="str">
        <f t="shared" si="22"/>
        <v>NoValue</v>
      </c>
      <c r="BG264" s="85"/>
      <c r="BH264" s="100" t="str">
        <f t="shared" si="23"/>
        <v>NoValue</v>
      </c>
      <c r="BI264" s="66"/>
      <c r="BJ264" s="165">
        <f t="shared" si="24"/>
        <v>0</v>
      </c>
      <c r="BK264" s="165">
        <f t="shared" si="25"/>
        <v>0</v>
      </c>
      <c r="BL264" s="164"/>
      <c r="BM264" s="164"/>
      <c r="BN264" s="164"/>
      <c r="BO264" s="164"/>
    </row>
    <row r="265" spans="1:67" x14ac:dyDescent="0.2">
      <c r="A265" s="1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85">
        <v>110</v>
      </c>
      <c r="AZ265" s="85"/>
      <c r="BA265" s="85">
        <f t="shared" si="19"/>
        <v>0.97313356999373224</v>
      </c>
      <c r="BB265" s="85">
        <f t="shared" si="20"/>
        <v>1.928983907790804</v>
      </c>
      <c r="BC265" s="66"/>
      <c r="BD265" s="98" t="str">
        <f t="shared" si="21"/>
        <v>NoValue</v>
      </c>
      <c r="BE265" s="85"/>
      <c r="BF265" s="100" t="str">
        <f t="shared" si="22"/>
        <v>NoValue</v>
      </c>
      <c r="BG265" s="85"/>
      <c r="BH265" s="100" t="str">
        <f t="shared" si="23"/>
        <v>NoValue</v>
      </c>
      <c r="BI265" s="66"/>
      <c r="BJ265" s="165">
        <f t="shared" si="24"/>
        <v>0</v>
      </c>
      <c r="BK265" s="165">
        <f t="shared" si="25"/>
        <v>0</v>
      </c>
      <c r="BL265" s="164"/>
      <c r="BM265" s="164"/>
      <c r="BN265" s="164"/>
      <c r="BO265" s="164"/>
    </row>
    <row r="266" spans="1:67" x14ac:dyDescent="0.2">
      <c r="A266" s="1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85">
        <v>111</v>
      </c>
      <c r="AZ266" s="85"/>
      <c r="BA266" s="85">
        <f t="shared" si="19"/>
        <v>0.97337235830662427</v>
      </c>
      <c r="BB266" s="85">
        <f t="shared" si="20"/>
        <v>1.9328450938418575</v>
      </c>
      <c r="BC266" s="66"/>
      <c r="BD266" s="98" t="str">
        <f t="shared" si="21"/>
        <v>NoValue</v>
      </c>
      <c r="BE266" s="85"/>
      <c r="BF266" s="100" t="str">
        <f t="shared" si="22"/>
        <v>NoValue</v>
      </c>
      <c r="BG266" s="85"/>
      <c r="BH266" s="100" t="str">
        <f t="shared" si="23"/>
        <v>NoValue</v>
      </c>
      <c r="BI266" s="66"/>
      <c r="BJ266" s="165">
        <f t="shared" si="24"/>
        <v>0</v>
      </c>
      <c r="BK266" s="165">
        <f t="shared" si="25"/>
        <v>0</v>
      </c>
      <c r="BL266" s="164"/>
      <c r="BM266" s="164"/>
      <c r="BN266" s="164"/>
      <c r="BO266" s="164"/>
    </row>
    <row r="267" spans="1:67" x14ac:dyDescent="0.2">
      <c r="A267" s="1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85">
        <v>112</v>
      </c>
      <c r="AZ267" s="85"/>
      <c r="BA267" s="85">
        <f t="shared" si="19"/>
        <v>0.97360693957634703</v>
      </c>
      <c r="BB267" s="85">
        <f t="shared" si="20"/>
        <v>1.9366665200087521</v>
      </c>
      <c r="BC267" s="66"/>
      <c r="BD267" s="98" t="str">
        <f t="shared" si="21"/>
        <v>NoValue</v>
      </c>
      <c r="BE267" s="85"/>
      <c r="BF267" s="100" t="str">
        <f t="shared" si="22"/>
        <v>NoValue</v>
      </c>
      <c r="BG267" s="85"/>
      <c r="BH267" s="100" t="str">
        <f t="shared" si="23"/>
        <v>NoValue</v>
      </c>
      <c r="BI267" s="66"/>
      <c r="BJ267" s="165">
        <f t="shared" si="24"/>
        <v>0</v>
      </c>
      <c r="BK267" s="165">
        <f t="shared" si="25"/>
        <v>0</v>
      </c>
      <c r="BL267" s="164"/>
      <c r="BM267" s="164"/>
      <c r="BN267" s="164"/>
      <c r="BO267" s="164"/>
    </row>
    <row r="268" spans="1:67" x14ac:dyDescent="0.2">
      <c r="A268" s="1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85">
        <v>113</v>
      </c>
      <c r="AZ268" s="85"/>
      <c r="BA268" s="85">
        <f t="shared" si="19"/>
        <v>0.97383742400680284</v>
      </c>
      <c r="BB268" s="85">
        <f t="shared" si="20"/>
        <v>1.9404489549789576</v>
      </c>
      <c r="BC268" s="66"/>
      <c r="BD268" s="98" t="str">
        <f t="shared" si="21"/>
        <v>NoValue</v>
      </c>
      <c r="BE268" s="85"/>
      <c r="BF268" s="100" t="str">
        <f t="shared" si="22"/>
        <v>NoValue</v>
      </c>
      <c r="BG268" s="85"/>
      <c r="BH268" s="100" t="str">
        <f t="shared" si="23"/>
        <v>NoValue</v>
      </c>
      <c r="BI268" s="66"/>
      <c r="BJ268" s="165">
        <f t="shared" si="24"/>
        <v>0</v>
      </c>
      <c r="BK268" s="165">
        <f t="shared" si="25"/>
        <v>0</v>
      </c>
      <c r="BL268" s="164"/>
      <c r="BM268" s="164"/>
      <c r="BN268" s="164"/>
      <c r="BO268" s="164"/>
    </row>
    <row r="269" spans="1:67" x14ac:dyDescent="0.2">
      <c r="A269" s="1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85">
        <v>114</v>
      </c>
      <c r="AZ269" s="85"/>
      <c r="BA269" s="85">
        <f t="shared" si="19"/>
        <v>0.9740639179863716</v>
      </c>
      <c r="BB269" s="85">
        <f t="shared" si="20"/>
        <v>1.9441931458221497</v>
      </c>
      <c r="BC269" s="66"/>
      <c r="BD269" s="98" t="str">
        <f t="shared" si="21"/>
        <v>NoValue</v>
      </c>
      <c r="BE269" s="85"/>
      <c r="BF269" s="100" t="str">
        <f t="shared" si="22"/>
        <v>NoValue</v>
      </c>
      <c r="BG269" s="85"/>
      <c r="BH269" s="100" t="str">
        <f t="shared" si="23"/>
        <v>NoValue</v>
      </c>
      <c r="BI269" s="66"/>
      <c r="BJ269" s="165">
        <f t="shared" si="24"/>
        <v>0</v>
      </c>
      <c r="BK269" s="165">
        <f t="shared" si="25"/>
        <v>0</v>
      </c>
      <c r="BL269" s="164"/>
      <c r="BM269" s="164"/>
      <c r="BN269" s="164"/>
      <c r="BO269" s="164"/>
    </row>
    <row r="270" spans="1:67" x14ac:dyDescent="0.2">
      <c r="A270" s="1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85">
        <v>115</v>
      </c>
      <c r="AZ270" s="85"/>
      <c r="BA270" s="85">
        <f t="shared" si="19"/>
        <v>0.97428652425161211</v>
      </c>
      <c r="BB270" s="85">
        <f t="shared" si="20"/>
        <v>1.9478998187840233</v>
      </c>
      <c r="BC270" s="66"/>
      <c r="BD270" s="98" t="str">
        <f t="shared" si="21"/>
        <v>NoValue</v>
      </c>
      <c r="BE270" s="85"/>
      <c r="BF270" s="100" t="str">
        <f t="shared" si="22"/>
        <v>NoValue</v>
      </c>
      <c r="BG270" s="85"/>
      <c r="BH270" s="100" t="str">
        <f t="shared" si="23"/>
        <v>NoValue</v>
      </c>
      <c r="BI270" s="66"/>
      <c r="BJ270" s="165">
        <f t="shared" si="24"/>
        <v>0</v>
      </c>
      <c r="BK270" s="165">
        <f t="shared" si="25"/>
        <v>0</v>
      </c>
      <c r="BL270" s="164"/>
      <c r="BM270" s="164"/>
      <c r="BN270" s="164"/>
      <c r="BO270" s="164"/>
    </row>
    <row r="271" spans="1:67" x14ac:dyDescent="0.2">
      <c r="A271" s="1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85">
        <v>116</v>
      </c>
      <c r="AZ271" s="85"/>
      <c r="BA271" s="85">
        <f t="shared" si="19"/>
        <v>0.97450534204260775</v>
      </c>
      <c r="BB271" s="85">
        <f t="shared" si="20"/>
        <v>1.9515696800442837</v>
      </c>
      <c r="BC271" s="66"/>
      <c r="BD271" s="98" t="str">
        <f t="shared" si="21"/>
        <v>NoValue</v>
      </c>
      <c r="BE271" s="85"/>
      <c r="BF271" s="100" t="str">
        <f t="shared" si="22"/>
        <v>NoValue</v>
      </c>
      <c r="BG271" s="85"/>
      <c r="BH271" s="100" t="str">
        <f t="shared" si="23"/>
        <v>NoValue</v>
      </c>
      <c r="BI271" s="66"/>
      <c r="BJ271" s="165">
        <f t="shared" si="24"/>
        <v>0</v>
      </c>
      <c r="BK271" s="165">
        <f t="shared" si="25"/>
        <v>0</v>
      </c>
      <c r="BL271" s="164"/>
      <c r="BM271" s="164"/>
      <c r="BN271" s="164"/>
      <c r="BO271" s="164"/>
    </row>
    <row r="272" spans="1:67" x14ac:dyDescent="0.2">
      <c r="A272" s="1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85">
        <v>117</v>
      </c>
      <c r="AZ272" s="85"/>
      <c r="BA272" s="85">
        <f t="shared" si="19"/>
        <v>0.9747204672504487</v>
      </c>
      <c r="BB272" s="85">
        <f t="shared" si="20"/>
        <v>1.955203416440686</v>
      </c>
      <c r="BC272" s="66"/>
      <c r="BD272" s="98" t="str">
        <f t="shared" si="21"/>
        <v>NoValue</v>
      </c>
      <c r="BE272" s="85"/>
      <c r="BF272" s="100" t="str">
        <f t="shared" si="22"/>
        <v>NoValue</v>
      </c>
      <c r="BG272" s="85"/>
      <c r="BH272" s="100" t="str">
        <f t="shared" si="23"/>
        <v>NoValue</v>
      </c>
      <c r="BI272" s="66"/>
      <c r="BJ272" s="165">
        <f t="shared" si="24"/>
        <v>0</v>
      </c>
      <c r="BK272" s="165">
        <f t="shared" si="25"/>
        <v>0</v>
      </c>
      <c r="BL272" s="164"/>
      <c r="BM272" s="164"/>
      <c r="BN272" s="164"/>
      <c r="BO272" s="164"/>
    </row>
    <row r="273" spans="1:67" x14ac:dyDescent="0.2">
      <c r="A273" s="1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85">
        <v>118</v>
      </c>
      <c r="AZ273" s="85"/>
      <c r="BA273" s="85">
        <f t="shared" si="19"/>
        <v>0.97493199255731322</v>
      </c>
      <c r="BB273" s="85">
        <f t="shared" si="20"/>
        <v>1.958801696160978</v>
      </c>
      <c r="BC273" s="66"/>
      <c r="BD273" s="98" t="str">
        <f t="shared" si="21"/>
        <v>NoValue</v>
      </c>
      <c r="BE273" s="85"/>
      <c r="BF273" s="100" t="str">
        <f t="shared" si="22"/>
        <v>NoValue</v>
      </c>
      <c r="BG273" s="85"/>
      <c r="BH273" s="100" t="str">
        <f t="shared" si="23"/>
        <v>NoValue</v>
      </c>
      <c r="BI273" s="66"/>
      <c r="BJ273" s="165">
        <f t="shared" si="24"/>
        <v>0</v>
      </c>
      <c r="BK273" s="165">
        <f t="shared" si="25"/>
        <v>0</v>
      </c>
      <c r="BL273" s="164"/>
      <c r="BM273" s="164"/>
      <c r="BN273" s="164"/>
      <c r="BO273" s="164"/>
    </row>
    <row r="274" spans="1:67" x14ac:dyDescent="0.2">
      <c r="A274" s="1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85">
        <v>119</v>
      </c>
      <c r="AZ274" s="85"/>
      <c r="BA274" s="85">
        <f t="shared" si="19"/>
        <v>0.97514000756957564</v>
      </c>
      <c r="BB274" s="85">
        <f t="shared" si="20"/>
        <v>1.9623651694043849</v>
      </c>
      <c r="BC274" s="66"/>
      <c r="BD274" s="98" t="str">
        <f t="shared" si="21"/>
        <v>NoValue</v>
      </c>
      <c r="BE274" s="85"/>
      <c r="BF274" s="100" t="str">
        <f t="shared" si="22"/>
        <v>NoValue</v>
      </c>
      <c r="BG274" s="85"/>
      <c r="BH274" s="100" t="str">
        <f t="shared" si="23"/>
        <v>NoValue</v>
      </c>
      <c r="BI274" s="66"/>
      <c r="BJ274" s="165">
        <f t="shared" si="24"/>
        <v>0</v>
      </c>
      <c r="BK274" s="165">
        <f t="shared" si="25"/>
        <v>0</v>
      </c>
      <c r="BL274" s="164"/>
      <c r="BM274" s="164"/>
      <c r="BN274" s="164"/>
      <c r="BO274" s="164"/>
    </row>
    <row r="275" spans="1:67" x14ac:dyDescent="0.2">
      <c r="A275" s="1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85">
        <v>120</v>
      </c>
      <c r="AZ275" s="85"/>
      <c r="BA275" s="85">
        <f t="shared" si="19"/>
        <v>0.97534459894434367</v>
      </c>
      <c r="BB275" s="85">
        <f t="shared" si="20"/>
        <v>1.9658944690142344</v>
      </c>
      <c r="BC275" s="66"/>
      <c r="BD275" s="98" t="str">
        <f>IF(BJ275&gt;0,LN(BJ275),"NoValue")</f>
        <v>NoValue</v>
      </c>
      <c r="BE275" s="85"/>
      <c r="BF275" s="100" t="str">
        <f t="shared" si="22"/>
        <v>NoValue</v>
      </c>
      <c r="BG275" s="85"/>
      <c r="BH275" s="100" t="str">
        <f t="shared" si="23"/>
        <v>NoValue</v>
      </c>
      <c r="BI275" s="66"/>
      <c r="BJ275" s="165">
        <f t="shared" si="24"/>
        <v>0</v>
      </c>
      <c r="BK275" s="165">
        <f t="shared" si="25"/>
        <v>0</v>
      </c>
      <c r="BL275" s="164"/>
      <c r="BM275" s="164"/>
      <c r="BN275" s="164"/>
      <c r="BO275" s="164"/>
    </row>
    <row r="276" spans="1:67" x14ac:dyDescent="0.2"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</row>
    <row r="277" spans="1:67" x14ac:dyDescent="0.2"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</row>
    <row r="278" spans="1:67" x14ac:dyDescent="0.2"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286" t="s">
        <v>115</v>
      </c>
      <c r="AZ278" s="286"/>
      <c r="BA278" s="286"/>
      <c r="BB278" s="286"/>
      <c r="BC278" s="66"/>
      <c r="BD278" s="110"/>
      <c r="BE278" s="110"/>
      <c r="BF278" s="110"/>
      <c r="BG278" s="110"/>
      <c r="BH278" s="110"/>
      <c r="BI278" s="111"/>
      <c r="BJ278" s="110"/>
      <c r="BK278" s="110"/>
      <c r="BL278" s="66"/>
      <c r="BM278" s="66"/>
      <c r="BN278" s="66"/>
      <c r="BO278" s="66"/>
    </row>
    <row r="279" spans="1:67" x14ac:dyDescent="0.2"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286"/>
      <c r="AZ279" s="286"/>
      <c r="BA279" s="286"/>
      <c r="BB279" s="286"/>
      <c r="BC279" s="66"/>
      <c r="BD279" s="110"/>
      <c r="BE279" s="110"/>
      <c r="BF279" s="110"/>
      <c r="BG279" s="110"/>
      <c r="BH279" s="110"/>
      <c r="BI279" s="111"/>
      <c r="BJ279" s="110"/>
      <c r="BK279" s="110"/>
      <c r="BL279" s="66"/>
      <c r="BM279" s="66"/>
      <c r="BN279" s="66"/>
      <c r="BO279" s="66"/>
    </row>
    <row r="280" spans="1:67" x14ac:dyDescent="0.2"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85"/>
      <c r="AZ280" s="85"/>
      <c r="BA280" s="85" t="s">
        <v>123</v>
      </c>
      <c r="BB280" s="85"/>
      <c r="BC280" s="66"/>
      <c r="BD280" s="112"/>
      <c r="BE280" s="111"/>
      <c r="BF280" s="113"/>
      <c r="BG280" s="114"/>
      <c r="BH280" s="114"/>
      <c r="BI280" s="114"/>
      <c r="BJ280" s="115"/>
      <c r="BK280" s="115"/>
      <c r="BL280" s="66"/>
      <c r="BM280" s="66"/>
      <c r="BN280" s="66"/>
      <c r="BO280" s="66"/>
    </row>
    <row r="281" spans="1:67" x14ac:dyDescent="0.2"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97" t="s">
        <v>80</v>
      </c>
      <c r="AZ281" s="97"/>
      <c r="BA281" s="97" t="s">
        <v>79</v>
      </c>
      <c r="BB281" s="97" t="s">
        <v>78</v>
      </c>
      <c r="BC281" s="94"/>
      <c r="BD281" s="116"/>
      <c r="BE281" s="111"/>
      <c r="BF281" s="111"/>
      <c r="BG281" s="111"/>
      <c r="BH281" s="111"/>
      <c r="BI281" s="111"/>
      <c r="BJ281" s="111"/>
      <c r="BK281" s="111"/>
      <c r="BL281" s="66"/>
      <c r="BM281" s="66"/>
      <c r="BN281" s="66"/>
      <c r="BO281" s="66"/>
    </row>
    <row r="282" spans="1:67" x14ac:dyDescent="0.2"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85">
        <v>1</v>
      </c>
      <c r="AZ282" s="85"/>
      <c r="BA282" s="85">
        <f>POWER((1-0.99),1/AY282)</f>
        <v>1.0000000000000009E-2</v>
      </c>
      <c r="BB282" s="85">
        <f>NORMSINV(BA282)</f>
        <v>-2.3263478740408408</v>
      </c>
      <c r="BC282" s="66"/>
      <c r="BD282" s="116"/>
      <c r="BE282" s="111"/>
      <c r="BF282" s="117"/>
      <c r="BG282" s="111"/>
      <c r="BH282" s="117"/>
      <c r="BI282" s="111"/>
      <c r="BJ282" s="111"/>
      <c r="BK282" s="111"/>
      <c r="BL282" s="66"/>
      <c r="BM282" s="66"/>
      <c r="BN282" s="66"/>
      <c r="BO282" s="66"/>
    </row>
    <row r="283" spans="1:67" x14ac:dyDescent="0.2"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85">
        <v>2</v>
      </c>
      <c r="AZ283" s="85"/>
      <c r="BA283" s="85">
        <f t="shared" ref="BA283:BA346" si="26">POWER((1-0.99),1/AY283)</f>
        <v>0.10000000000000005</v>
      </c>
      <c r="BB283" s="85">
        <f t="shared" ref="BB283:BB346" si="27">NORMSINV(BA283)</f>
        <v>-1.2815515655446008</v>
      </c>
      <c r="BC283" s="66"/>
      <c r="BD283" s="116"/>
      <c r="BE283" s="111"/>
      <c r="BF283" s="117"/>
      <c r="BG283" s="111"/>
      <c r="BH283" s="117"/>
      <c r="BI283" s="111"/>
      <c r="BJ283" s="111"/>
      <c r="BK283" s="111"/>
      <c r="BL283" s="66"/>
      <c r="BM283" s="66"/>
      <c r="BN283" s="66"/>
      <c r="BO283" s="66"/>
    </row>
    <row r="284" spans="1:67" x14ac:dyDescent="0.2"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85">
        <v>3</v>
      </c>
      <c r="AZ284" s="85"/>
      <c r="BA284" s="85">
        <f t="shared" si="26"/>
        <v>0.21544346900318845</v>
      </c>
      <c r="BB284" s="85">
        <f t="shared" si="27"/>
        <v>-0.78767481954636798</v>
      </c>
      <c r="BC284" s="66"/>
      <c r="BD284" s="116"/>
      <c r="BE284" s="111"/>
      <c r="BF284" s="117"/>
      <c r="BG284" s="111"/>
      <c r="BH284" s="117"/>
      <c r="BI284" s="111"/>
      <c r="BJ284" s="111"/>
      <c r="BK284" s="111"/>
      <c r="BL284" s="66"/>
      <c r="BM284" s="66"/>
      <c r="BN284" s="66"/>
      <c r="BO284" s="66"/>
    </row>
    <row r="285" spans="1:67" x14ac:dyDescent="0.2"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85">
        <v>4</v>
      </c>
      <c r="AZ285" s="85"/>
      <c r="BA285" s="85">
        <f t="shared" si="26"/>
        <v>0.316227766016838</v>
      </c>
      <c r="BB285" s="85">
        <f t="shared" si="27"/>
        <v>-0.4782735323761626</v>
      </c>
      <c r="BC285" s="66"/>
      <c r="BD285" s="116"/>
      <c r="BE285" s="111"/>
      <c r="BF285" s="117"/>
      <c r="BG285" s="111"/>
      <c r="BH285" s="117"/>
      <c r="BI285" s="111"/>
      <c r="BJ285" s="111"/>
      <c r="BK285" s="111"/>
      <c r="BL285" s="66"/>
      <c r="BM285" s="66"/>
      <c r="BN285" s="66"/>
      <c r="BO285" s="66"/>
    </row>
    <row r="286" spans="1:67" x14ac:dyDescent="0.2"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85">
        <v>5</v>
      </c>
      <c r="AZ286" s="85"/>
      <c r="BA286" s="85">
        <f t="shared" si="26"/>
        <v>0.39810717055349726</v>
      </c>
      <c r="BB286" s="85">
        <f t="shared" si="27"/>
        <v>-0.2582495215075139</v>
      </c>
      <c r="BC286" s="66"/>
      <c r="BD286" s="116"/>
      <c r="BE286" s="111"/>
      <c r="BF286" s="117"/>
      <c r="BG286" s="111"/>
      <c r="BH286" s="117"/>
      <c r="BI286" s="111"/>
      <c r="BJ286" s="111"/>
      <c r="BK286" s="111"/>
      <c r="BL286" s="66"/>
      <c r="BM286" s="66"/>
      <c r="BN286" s="66"/>
      <c r="BO286" s="66"/>
    </row>
    <row r="287" spans="1:67" x14ac:dyDescent="0.2"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85">
        <v>6</v>
      </c>
      <c r="AZ287" s="85"/>
      <c r="BA287" s="85">
        <f t="shared" si="26"/>
        <v>0.46415888336127797</v>
      </c>
      <c r="BB287" s="85">
        <f t="shared" si="27"/>
        <v>-8.9961553553720347E-2</v>
      </c>
      <c r="BC287" s="66"/>
      <c r="BD287" s="116"/>
      <c r="BE287" s="111"/>
      <c r="BF287" s="117"/>
      <c r="BG287" s="111"/>
      <c r="BH287" s="117"/>
      <c r="BI287" s="111"/>
      <c r="BJ287" s="111"/>
      <c r="BK287" s="111"/>
      <c r="BL287" s="66"/>
      <c r="BM287" s="66"/>
      <c r="BN287" s="66"/>
      <c r="BO287" s="66"/>
    </row>
    <row r="288" spans="1:67" x14ac:dyDescent="0.2"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85">
        <v>7</v>
      </c>
      <c r="AZ288" s="85"/>
      <c r="BA288" s="85">
        <f t="shared" si="26"/>
        <v>0.51794746792312119</v>
      </c>
      <c r="BB288" s="85">
        <f t="shared" si="27"/>
        <v>4.5002816292268384E-2</v>
      </c>
      <c r="BC288" s="66"/>
      <c r="BD288" s="116"/>
      <c r="BE288" s="111"/>
      <c r="BF288" s="117"/>
      <c r="BG288" s="111"/>
      <c r="BH288" s="117"/>
      <c r="BI288" s="111"/>
      <c r="BJ288" s="111"/>
      <c r="BK288" s="111"/>
      <c r="BL288" s="66"/>
      <c r="BM288" s="66"/>
      <c r="BN288" s="66"/>
      <c r="BO288" s="66"/>
    </row>
    <row r="289" spans="21:67" x14ac:dyDescent="0.2"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85">
        <v>8</v>
      </c>
      <c r="AZ289" s="85"/>
      <c r="BA289" s="85">
        <f t="shared" si="26"/>
        <v>0.56234132519034907</v>
      </c>
      <c r="BB289" s="85">
        <f t="shared" si="27"/>
        <v>0.15690800666514135</v>
      </c>
      <c r="BC289" s="66"/>
      <c r="BD289" s="116"/>
      <c r="BE289" s="111"/>
      <c r="BF289" s="117"/>
      <c r="BG289" s="111"/>
      <c r="BH289" s="117"/>
      <c r="BI289" s="111"/>
      <c r="BJ289" s="111"/>
      <c r="BK289" s="111"/>
      <c r="BL289" s="66"/>
      <c r="BM289" s="66"/>
      <c r="BN289" s="66"/>
      <c r="BO289" s="66"/>
    </row>
    <row r="290" spans="21:67" x14ac:dyDescent="0.2"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85">
        <v>9</v>
      </c>
      <c r="AZ290" s="85"/>
      <c r="BA290" s="85">
        <f t="shared" si="26"/>
        <v>0.59948425031894104</v>
      </c>
      <c r="BB290" s="85">
        <f t="shared" si="27"/>
        <v>0.2520123739924357</v>
      </c>
      <c r="BC290" s="66"/>
      <c r="BD290" s="116"/>
      <c r="BE290" s="111"/>
      <c r="BF290" s="117"/>
      <c r="BG290" s="111"/>
      <c r="BH290" s="117"/>
      <c r="BI290" s="111"/>
      <c r="BJ290" s="111"/>
      <c r="BK290" s="111"/>
      <c r="BL290" s="66"/>
      <c r="BM290" s="66"/>
      <c r="BN290" s="66"/>
      <c r="BO290" s="66"/>
    </row>
    <row r="291" spans="21:67" x14ac:dyDescent="0.2"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85">
        <v>10</v>
      </c>
      <c r="AZ291" s="85"/>
      <c r="BA291" s="85">
        <f t="shared" si="26"/>
        <v>0.63095734448019325</v>
      </c>
      <c r="BB291" s="85">
        <f t="shared" si="27"/>
        <v>0.33438996468698806</v>
      </c>
      <c r="BC291" s="66"/>
      <c r="BD291" s="116"/>
      <c r="BE291" s="111"/>
      <c r="BF291" s="117"/>
      <c r="BG291" s="111"/>
      <c r="BH291" s="117"/>
      <c r="BI291" s="111"/>
      <c r="BJ291" s="111"/>
      <c r="BK291" s="111"/>
      <c r="BL291" s="66"/>
      <c r="BM291" s="66"/>
      <c r="BN291" s="66"/>
      <c r="BO291" s="66"/>
    </row>
    <row r="292" spans="21:67" x14ac:dyDescent="0.2"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85">
        <v>11</v>
      </c>
      <c r="AZ292" s="85"/>
      <c r="BA292" s="85">
        <f t="shared" si="26"/>
        <v>0.65793322465756798</v>
      </c>
      <c r="BB292" s="85">
        <f t="shared" si="27"/>
        <v>0.40682904768917444</v>
      </c>
      <c r="BC292" s="66"/>
      <c r="BD292" s="116"/>
      <c r="BE292" s="111"/>
      <c r="BF292" s="117"/>
      <c r="BG292" s="111"/>
      <c r="BH292" s="117"/>
      <c r="BI292" s="111"/>
      <c r="BJ292" s="111"/>
      <c r="BK292" s="111"/>
      <c r="BL292" s="66"/>
      <c r="BM292" s="66"/>
      <c r="BN292" s="66"/>
      <c r="BO292" s="66"/>
    </row>
    <row r="293" spans="21:67" x14ac:dyDescent="0.2"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85">
        <v>12</v>
      </c>
      <c r="AZ293" s="85"/>
      <c r="BA293" s="85">
        <f t="shared" si="26"/>
        <v>0.68129206905796136</v>
      </c>
      <c r="BB293" s="85">
        <f t="shared" si="27"/>
        <v>0.47131492103221717</v>
      </c>
      <c r="BC293" s="66"/>
      <c r="BD293" s="116"/>
      <c r="BE293" s="111"/>
      <c r="BF293" s="117"/>
      <c r="BG293" s="111"/>
      <c r="BH293" s="117"/>
      <c r="BI293" s="111"/>
      <c r="BJ293" s="111"/>
      <c r="BK293" s="111"/>
      <c r="BL293" s="66"/>
      <c r="BM293" s="66"/>
      <c r="BN293" s="66"/>
      <c r="BO293" s="66"/>
    </row>
    <row r="294" spans="21:67" x14ac:dyDescent="0.2"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85">
        <v>13</v>
      </c>
      <c r="AZ294" s="85"/>
      <c r="BA294" s="85">
        <f t="shared" si="26"/>
        <v>0.70170382867038283</v>
      </c>
      <c r="BB294" s="85">
        <f t="shared" si="27"/>
        <v>0.52930722751576198</v>
      </c>
      <c r="BC294" s="66"/>
      <c r="BD294" s="116"/>
      <c r="BE294" s="111"/>
      <c r="BF294" s="117"/>
      <c r="BG294" s="111"/>
      <c r="BH294" s="117"/>
      <c r="BI294" s="111"/>
      <c r="BJ294" s="111"/>
      <c r="BK294" s="111"/>
      <c r="BL294" s="66"/>
      <c r="BM294" s="66"/>
      <c r="BN294" s="66"/>
      <c r="BO294" s="66"/>
    </row>
    <row r="295" spans="21:67" x14ac:dyDescent="0.2"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85">
        <v>14</v>
      </c>
      <c r="AZ295" s="85"/>
      <c r="BA295" s="85">
        <f t="shared" si="26"/>
        <v>0.71968567300115205</v>
      </c>
      <c r="BB295" s="85">
        <f t="shared" si="27"/>
        <v>0.58190799643167812</v>
      </c>
      <c r="BC295" s="66"/>
      <c r="BD295" s="116"/>
      <c r="BE295" s="111"/>
      <c r="BF295" s="117"/>
      <c r="BG295" s="111"/>
      <c r="BH295" s="117"/>
      <c r="BI295" s="111"/>
      <c r="BJ295" s="111"/>
      <c r="BK295" s="111"/>
      <c r="BL295" s="66"/>
      <c r="BM295" s="66"/>
      <c r="BN295" s="66"/>
      <c r="BO295" s="66"/>
    </row>
    <row r="296" spans="21:67" x14ac:dyDescent="0.2"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85">
        <v>15</v>
      </c>
      <c r="AZ296" s="85"/>
      <c r="BA296" s="85">
        <f t="shared" si="26"/>
        <v>0.73564225445964138</v>
      </c>
      <c r="BB296" s="85">
        <f t="shared" si="27"/>
        <v>0.62996804565666753</v>
      </c>
      <c r="BC296" s="66"/>
      <c r="BD296" s="116"/>
      <c r="BE296" s="111"/>
      <c r="BF296" s="117"/>
      <c r="BG296" s="111"/>
      <c r="BH296" s="117"/>
      <c r="BI296" s="111"/>
      <c r="BJ296" s="111"/>
      <c r="BK296" s="111"/>
      <c r="BL296" s="66"/>
      <c r="BM296" s="66"/>
      <c r="BN296" s="66"/>
      <c r="BO296" s="66"/>
    </row>
    <row r="297" spans="21:67" x14ac:dyDescent="0.2"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85">
        <v>16</v>
      </c>
      <c r="AZ297" s="85"/>
      <c r="BA297" s="85">
        <f t="shared" si="26"/>
        <v>0.74989420933245587</v>
      </c>
      <c r="BB297" s="85">
        <f t="shared" si="27"/>
        <v>0.67415687860309825</v>
      </c>
      <c r="BC297" s="66"/>
      <c r="BD297" s="116"/>
      <c r="BE297" s="111"/>
      <c r="BF297" s="117"/>
      <c r="BG297" s="111"/>
      <c r="BH297" s="117"/>
      <c r="BI297" s="111"/>
      <c r="BJ297" s="111"/>
      <c r="BK297" s="111"/>
      <c r="BL297" s="66"/>
      <c r="BM297" s="66"/>
      <c r="BN297" s="66"/>
      <c r="BO297" s="66"/>
    </row>
    <row r="298" spans="21:67" x14ac:dyDescent="0.2"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85">
        <v>17</v>
      </c>
      <c r="AZ298" s="85"/>
      <c r="BA298" s="85">
        <f t="shared" si="26"/>
        <v>0.76269858590234441</v>
      </c>
      <c r="BB298" s="85">
        <f t="shared" si="27"/>
        <v>0.71501005818519947</v>
      </c>
      <c r="BC298" s="66"/>
      <c r="BD298" s="116"/>
      <c r="BE298" s="111"/>
      <c r="BF298" s="117"/>
      <c r="BG298" s="111"/>
      <c r="BH298" s="117"/>
      <c r="BI298" s="111"/>
      <c r="BJ298" s="111"/>
      <c r="BK298" s="111"/>
      <c r="BL298" s="66"/>
      <c r="BM298" s="66"/>
      <c r="BN298" s="66"/>
      <c r="BO298" s="66"/>
    </row>
    <row r="299" spans="21:67" x14ac:dyDescent="0.2"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85">
        <v>18</v>
      </c>
      <c r="AZ299" s="85"/>
      <c r="BA299" s="85">
        <f t="shared" si="26"/>
        <v>0.77426368268112711</v>
      </c>
      <c r="BB299" s="85">
        <f t="shared" si="27"/>
        <v>0.752962190727408</v>
      </c>
      <c r="BC299" s="66"/>
      <c r="BD299" s="116"/>
      <c r="BE299" s="111"/>
      <c r="BF299" s="117"/>
      <c r="BG299" s="111"/>
      <c r="BH299" s="117"/>
      <c r="BI299" s="111"/>
      <c r="BJ299" s="111"/>
      <c r="BK299" s="111"/>
      <c r="BL299" s="66"/>
      <c r="BM299" s="66"/>
      <c r="BN299" s="66"/>
      <c r="BO299" s="66"/>
    </row>
    <row r="300" spans="21:67" x14ac:dyDescent="0.2"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85">
        <v>19</v>
      </c>
      <c r="AZ300" s="85"/>
      <c r="BA300" s="85">
        <f t="shared" si="26"/>
        <v>0.78475997035146128</v>
      </c>
      <c r="BB300" s="85">
        <f t="shared" si="27"/>
        <v>0.78837043452811684</v>
      </c>
      <c r="BC300" s="66"/>
      <c r="BD300" s="116"/>
      <c r="BE300" s="111"/>
      <c r="BF300" s="117"/>
      <c r="BG300" s="111"/>
      <c r="BH300" s="117"/>
      <c r="BI300" s="111"/>
      <c r="BJ300" s="111"/>
      <c r="BK300" s="111"/>
      <c r="BL300" s="66"/>
      <c r="BM300" s="66"/>
      <c r="BN300" s="66"/>
      <c r="BO300" s="66"/>
    </row>
    <row r="301" spans="21:67" x14ac:dyDescent="0.2"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85">
        <v>20</v>
      </c>
      <c r="AZ301" s="85"/>
      <c r="BA301" s="85">
        <f t="shared" si="26"/>
        <v>0.79432823472428149</v>
      </c>
      <c r="BB301" s="85">
        <f t="shared" si="27"/>
        <v>0.8215316028830929</v>
      </c>
      <c r="BC301" s="66"/>
      <c r="BD301" s="116"/>
      <c r="BE301" s="111"/>
      <c r="BF301" s="117"/>
      <c r="BG301" s="111"/>
      <c r="BH301" s="117"/>
      <c r="BI301" s="111"/>
      <c r="BJ301" s="111"/>
      <c r="BK301" s="111"/>
      <c r="BL301" s="66"/>
      <c r="BM301" s="66"/>
      <c r="BN301" s="66"/>
      <c r="BO301" s="66"/>
    </row>
    <row r="302" spans="21:67" x14ac:dyDescent="0.2"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85">
        <v>21</v>
      </c>
      <c r="AZ302" s="85"/>
      <c r="BA302" s="85">
        <f t="shared" si="26"/>
        <v>0.80308572213915141</v>
      </c>
      <c r="BB302" s="85">
        <f t="shared" si="27"/>
        <v>0.85269483531129964</v>
      </c>
      <c r="BC302" s="66"/>
      <c r="BD302" s="116"/>
      <c r="BE302" s="111"/>
      <c r="BF302" s="117"/>
      <c r="BG302" s="111"/>
      <c r="BH302" s="117"/>
      <c r="BI302" s="111"/>
      <c r="BJ302" s="111"/>
      <c r="BK302" s="111"/>
      <c r="BL302" s="66"/>
      <c r="BM302" s="66"/>
      <c r="BN302" s="66"/>
      <c r="BO302" s="66"/>
    </row>
    <row r="303" spans="21:67" x14ac:dyDescent="0.2"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85">
        <v>22</v>
      </c>
      <c r="AZ303" s="85"/>
      <c r="BA303" s="85">
        <f t="shared" si="26"/>
        <v>0.81113083078968706</v>
      </c>
      <c r="BB303" s="85">
        <f t="shared" si="27"/>
        <v>0.88207113884446242</v>
      </c>
      <c r="BC303" s="66"/>
      <c r="BD303" s="116"/>
      <c r="BE303" s="111"/>
      <c r="BF303" s="117"/>
      <c r="BG303" s="111"/>
      <c r="BH303" s="117"/>
      <c r="BI303" s="111"/>
      <c r="BJ303" s="111"/>
      <c r="BK303" s="111"/>
      <c r="BL303" s="66"/>
      <c r="BM303" s="66"/>
      <c r="BN303" s="66"/>
      <c r="BO303" s="66"/>
    </row>
    <row r="304" spans="21:67" x14ac:dyDescent="0.2"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85">
        <v>23</v>
      </c>
      <c r="AZ304" s="85"/>
      <c r="BA304" s="85">
        <f t="shared" si="26"/>
        <v>0.81854673070690287</v>
      </c>
      <c r="BB304" s="85">
        <f t="shared" si="27"/>
        <v>0.90984067781184363</v>
      </c>
      <c r="BC304" s="66"/>
      <c r="BD304" s="116"/>
      <c r="BE304" s="111"/>
      <c r="BF304" s="117"/>
      <c r="BG304" s="111"/>
      <c r="BH304" s="117"/>
      <c r="BI304" s="111"/>
      <c r="BJ304" s="111"/>
      <c r="BK304" s="111"/>
      <c r="BL304" s="66"/>
      <c r="BM304" s="66"/>
      <c r="BN304" s="66"/>
      <c r="BO304" s="66"/>
    </row>
    <row r="305" spans="21:67" x14ac:dyDescent="0.2"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85">
        <v>24</v>
      </c>
      <c r="AZ305" s="85"/>
      <c r="BA305" s="85">
        <f t="shared" si="26"/>
        <v>0.82540418526801851</v>
      </c>
      <c r="BB305" s="85">
        <f t="shared" si="27"/>
        <v>0.93615841702808422</v>
      </c>
      <c r="BC305" s="66"/>
      <c r="BD305" s="116"/>
      <c r="BE305" s="111"/>
      <c r="BF305" s="117"/>
      <c r="BG305" s="111"/>
      <c r="BH305" s="117"/>
      <c r="BI305" s="111"/>
      <c r="BJ305" s="111"/>
      <c r="BK305" s="111"/>
      <c r="BL305" s="66"/>
      <c r="BM305" s="66"/>
      <c r="BN305" s="66"/>
      <c r="BO305" s="66"/>
    </row>
    <row r="306" spans="21:67" x14ac:dyDescent="0.2"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85">
        <v>25</v>
      </c>
      <c r="AZ306" s="85"/>
      <c r="BA306" s="85">
        <f t="shared" si="26"/>
        <v>0.83176377110267097</v>
      </c>
      <c r="BB306" s="85">
        <f t="shared" si="27"/>
        <v>0.96115854264487877</v>
      </c>
      <c r="BC306" s="66"/>
      <c r="BD306" s="116"/>
      <c r="BE306" s="111"/>
      <c r="BF306" s="117"/>
      <c r="BG306" s="111"/>
      <c r="BH306" s="117"/>
      <c r="BI306" s="111"/>
      <c r="BJ306" s="111"/>
      <c r="BK306" s="111"/>
      <c r="BL306" s="66"/>
      <c r="BM306" s="66"/>
      <c r="BN306" s="66"/>
      <c r="BO306" s="66"/>
    </row>
    <row r="307" spans="21:67" x14ac:dyDescent="0.2"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85">
        <v>26</v>
      </c>
      <c r="AZ307" s="85"/>
      <c r="BA307" s="85">
        <f t="shared" si="26"/>
        <v>0.83767764006829193</v>
      </c>
      <c r="BB307" s="85">
        <f t="shared" si="27"/>
        <v>0.98495796321028384</v>
      </c>
      <c r="BC307" s="66"/>
      <c r="BD307" s="116"/>
      <c r="BE307" s="111"/>
      <c r="BF307" s="117"/>
      <c r="BG307" s="111"/>
      <c r="BH307" s="117"/>
      <c r="BI307" s="111"/>
      <c r="BJ307" s="111"/>
      <c r="BK307" s="111"/>
      <c r="BL307" s="66"/>
      <c r="BM307" s="66"/>
      <c r="BN307" s="66"/>
      <c r="BO307" s="66"/>
    </row>
    <row r="308" spans="21:67" x14ac:dyDescent="0.2"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85">
        <v>27</v>
      </c>
      <c r="AZ308" s="85"/>
      <c r="BA308" s="85">
        <f t="shared" si="26"/>
        <v>0.84319092928662576</v>
      </c>
      <c r="BB308" s="85">
        <f t="shared" si="27"/>
        <v>1.0076591099672403</v>
      </c>
      <c r="BC308" s="66"/>
      <c r="BD308" s="116"/>
      <c r="BE308" s="111"/>
      <c r="BF308" s="117"/>
      <c r="BG308" s="111"/>
      <c r="BH308" s="117"/>
      <c r="BI308" s="111"/>
      <c r="BJ308" s="111"/>
      <c r="BK308" s="111"/>
      <c r="BL308" s="66"/>
      <c r="BM308" s="66"/>
      <c r="BN308" s="66"/>
      <c r="BO308" s="66"/>
    </row>
    <row r="309" spans="21:67" x14ac:dyDescent="0.2"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85">
        <v>28</v>
      </c>
      <c r="AZ309" s="85"/>
      <c r="BA309" s="85">
        <f t="shared" si="26"/>
        <v>0.84834289824407205</v>
      </c>
      <c r="BB309" s="85">
        <f t="shared" si="27"/>
        <v>1.0293521971685169</v>
      </c>
      <c r="BC309" s="66"/>
      <c r="BD309" s="116"/>
      <c r="BE309" s="111"/>
      <c r="BF309" s="117"/>
      <c r="BG309" s="111"/>
      <c r="BH309" s="117"/>
      <c r="BI309" s="111"/>
      <c r="BJ309" s="111"/>
      <c r="BK309" s="111"/>
      <c r="BL309" s="66"/>
      <c r="BM309" s="66"/>
      <c r="BN309" s="66"/>
      <c r="BO309" s="66"/>
    </row>
    <row r="310" spans="21:67" x14ac:dyDescent="0.2"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85">
        <v>29</v>
      </c>
      <c r="AZ310" s="85"/>
      <c r="BA310" s="85">
        <f t="shared" si="26"/>
        <v>0.85316785241728088</v>
      </c>
      <c r="BB310" s="85">
        <f t="shared" si="27"/>
        <v>1.0501170619298184</v>
      </c>
      <c r="BC310" s="66"/>
      <c r="BD310" s="116"/>
      <c r="BE310" s="111"/>
      <c r="BF310" s="117"/>
      <c r="BG310" s="111"/>
      <c r="BH310" s="117"/>
      <c r="BI310" s="111"/>
      <c r="BJ310" s="111"/>
      <c r="BK310" s="111"/>
      <c r="BL310" s="66"/>
      <c r="BM310" s="66"/>
      <c r="BN310" s="66"/>
      <c r="BO310" s="66"/>
    </row>
    <row r="311" spans="21:67" x14ac:dyDescent="0.2"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85">
        <v>30</v>
      </c>
      <c r="AZ311" s="85"/>
      <c r="BA311" s="85">
        <f t="shared" si="26"/>
        <v>0.85769589859089412</v>
      </c>
      <c r="BB311" s="85">
        <f t="shared" si="27"/>
        <v>1.0700246735169812</v>
      </c>
      <c r="BC311" s="66"/>
      <c r="BD311" s="116"/>
      <c r="BE311" s="111"/>
      <c r="BF311" s="117"/>
      <c r="BG311" s="111"/>
      <c r="BH311" s="117"/>
      <c r="BI311" s="111"/>
      <c r="BJ311" s="111"/>
      <c r="BK311" s="111"/>
      <c r="BL311" s="66"/>
      <c r="BM311" s="66"/>
      <c r="BN311" s="66"/>
      <c r="BO311" s="66"/>
    </row>
    <row r="312" spans="21:67" x14ac:dyDescent="0.2"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85">
        <v>31</v>
      </c>
      <c r="AZ312" s="85"/>
      <c r="BA312" s="85">
        <f t="shared" si="26"/>
        <v>0.86195356647530308</v>
      </c>
      <c r="BB312" s="85">
        <f t="shared" si="27"/>
        <v>1.0891383804138643</v>
      </c>
      <c r="BC312" s="66"/>
      <c r="BD312" s="116"/>
      <c r="BE312" s="111"/>
      <c r="BF312" s="117"/>
      <c r="BG312" s="111"/>
      <c r="BH312" s="117"/>
      <c r="BI312" s="111"/>
      <c r="BJ312" s="111"/>
      <c r="BK312" s="111"/>
      <c r="BL312" s="66"/>
      <c r="BM312" s="66"/>
      <c r="BN312" s="66"/>
      <c r="BO312" s="66"/>
    </row>
    <row r="313" spans="21:67" x14ac:dyDescent="0.2"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85">
        <v>32</v>
      </c>
      <c r="AZ313" s="85"/>
      <c r="BA313" s="85">
        <f t="shared" si="26"/>
        <v>0.86596432336006535</v>
      </c>
      <c r="BB313" s="85">
        <f t="shared" si="27"/>
        <v>1.1075149476562545</v>
      </c>
      <c r="BC313" s="66"/>
      <c r="BD313" s="116"/>
      <c r="BE313" s="111"/>
      <c r="BF313" s="117"/>
      <c r="BG313" s="111"/>
      <c r="BH313" s="117"/>
      <c r="BI313" s="111"/>
      <c r="BJ313" s="111"/>
      <c r="BK313" s="111"/>
      <c r="BL313" s="66"/>
      <c r="BM313" s="66"/>
      <c r="BN313" s="66"/>
      <c r="BO313" s="66"/>
    </row>
    <row r="314" spans="21:67" x14ac:dyDescent="0.2"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85">
        <v>33</v>
      </c>
      <c r="AZ314" s="85"/>
      <c r="BA314" s="85">
        <f t="shared" si="26"/>
        <v>0.86974900261778332</v>
      </c>
      <c r="BB314" s="85">
        <f t="shared" si="27"/>
        <v>1.125205425112858</v>
      </c>
      <c r="BC314" s="66"/>
      <c r="BD314" s="116"/>
      <c r="BE314" s="111"/>
      <c r="BF314" s="117"/>
      <c r="BG314" s="111"/>
      <c r="BH314" s="117"/>
      <c r="BI314" s="111"/>
      <c r="BJ314" s="111"/>
      <c r="BK314" s="111"/>
      <c r="BL314" s="66"/>
      <c r="BM314" s="66"/>
      <c r="BN314" s="66"/>
      <c r="BO314" s="66"/>
    </row>
    <row r="315" spans="21:67" x14ac:dyDescent="0.2"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85">
        <v>34</v>
      </c>
      <c r="AZ315" s="85"/>
      <c r="BA315" s="85">
        <f t="shared" si="26"/>
        <v>0.87332616238284333</v>
      </c>
      <c r="BB315" s="85">
        <f t="shared" si="27"/>
        <v>1.1422558785195105</v>
      </c>
      <c r="BC315" s="66"/>
      <c r="BD315" s="116"/>
      <c r="BE315" s="111"/>
      <c r="BF315" s="117"/>
      <c r="BG315" s="111"/>
      <c r="BH315" s="117"/>
      <c r="BI315" s="111"/>
      <c r="BJ315" s="111"/>
      <c r="BK315" s="111"/>
      <c r="BL315" s="66"/>
      <c r="BM315" s="66"/>
      <c r="BN315" s="66"/>
      <c r="BO315" s="66"/>
    </row>
    <row r="316" spans="21:67" x14ac:dyDescent="0.2"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85">
        <v>35</v>
      </c>
      <c r="AZ316" s="85"/>
      <c r="BA316" s="85">
        <f t="shared" si="26"/>
        <v>0.87671238729686829</v>
      </c>
      <c r="BB316" s="85">
        <f t="shared" si="27"/>
        <v>1.1587080083357935</v>
      </c>
      <c r="BC316" s="66"/>
      <c r="BD316" s="116"/>
      <c r="BE316" s="111"/>
      <c r="BF316" s="117"/>
      <c r="BG316" s="111"/>
      <c r="BH316" s="117"/>
      <c r="BI316" s="111"/>
      <c r="BJ316" s="111"/>
      <c r="BK316" s="111"/>
      <c r="BL316" s="66"/>
      <c r="BM316" s="66"/>
      <c r="BN316" s="66"/>
      <c r="BO316" s="66"/>
    </row>
    <row r="317" spans="21:67" x14ac:dyDescent="0.2"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85">
        <v>36</v>
      </c>
      <c r="AZ317" s="85"/>
      <c r="BA317" s="85">
        <f t="shared" si="26"/>
        <v>0.87992254356910704</v>
      </c>
      <c r="BB317" s="85">
        <f t="shared" si="27"/>
        <v>1.1745996763336164</v>
      </c>
      <c r="BC317" s="66"/>
      <c r="BD317" s="116"/>
      <c r="BE317" s="111"/>
      <c r="BF317" s="117"/>
      <c r="BG317" s="111"/>
      <c r="BH317" s="117"/>
      <c r="BI317" s="111"/>
      <c r="BJ317" s="111"/>
      <c r="BK317" s="111"/>
      <c r="BL317" s="66"/>
      <c r="BM317" s="66"/>
      <c r="BN317" s="66"/>
      <c r="BO317" s="66"/>
    </row>
    <row r="318" spans="21:67" x14ac:dyDescent="0.2"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85">
        <v>37</v>
      </c>
      <c r="AZ318" s="85"/>
      <c r="BA318" s="85">
        <f t="shared" si="26"/>
        <v>0.88296999554940903</v>
      </c>
      <c r="BB318" s="85">
        <f t="shared" si="27"/>
        <v>1.1899653558423671</v>
      </c>
      <c r="BC318" s="66"/>
      <c r="BD318" s="116"/>
      <c r="BE318" s="111"/>
      <c r="BF318" s="117"/>
      <c r="BG318" s="111"/>
      <c r="BH318" s="117"/>
      <c r="BI318" s="111"/>
      <c r="BJ318" s="111"/>
      <c r="BK318" s="111"/>
      <c r="BL318" s="66"/>
      <c r="BM318" s="66"/>
      <c r="BN318" s="66"/>
      <c r="BO318" s="66"/>
    </row>
    <row r="319" spans="21:67" x14ac:dyDescent="0.2"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85">
        <v>38</v>
      </c>
      <c r="AZ319" s="85"/>
      <c r="BA319" s="85">
        <f t="shared" si="26"/>
        <v>0.88586679041008265</v>
      </c>
      <c r="BB319" s="85">
        <f t="shared" si="27"/>
        <v>1.2048365184732688</v>
      </c>
      <c r="BC319" s="66"/>
      <c r="BD319" s="116"/>
      <c r="BE319" s="111"/>
      <c r="BF319" s="117"/>
      <c r="BG319" s="111"/>
      <c r="BH319" s="117"/>
      <c r="BI319" s="111"/>
      <c r="BJ319" s="111"/>
      <c r="BK319" s="111"/>
      <c r="BL319" s="66"/>
      <c r="BM319" s="66"/>
      <c r="BN319" s="66"/>
      <c r="BO319" s="66"/>
    </row>
    <row r="320" spans="21:67" x14ac:dyDescent="0.2"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85">
        <v>39</v>
      </c>
      <c r="AZ320" s="85"/>
      <c r="BA320" s="85">
        <f t="shared" si="26"/>
        <v>0.88862381627434039</v>
      </c>
      <c r="BB320" s="85">
        <f t="shared" si="27"/>
        <v>1.2192419677130799</v>
      </c>
      <c r="BC320" s="66"/>
      <c r="BD320" s="116"/>
      <c r="BE320" s="111"/>
      <c r="BF320" s="117"/>
      <c r="BG320" s="111"/>
      <c r="BH320" s="117"/>
      <c r="BI320" s="111"/>
      <c r="BJ320" s="111"/>
      <c r="BK320" s="111"/>
      <c r="BL320" s="66"/>
      <c r="BM320" s="66"/>
      <c r="BN320" s="66"/>
      <c r="BO320" s="66"/>
    </row>
    <row r="321" spans="21:67" x14ac:dyDescent="0.2"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85">
        <v>40</v>
      </c>
      <c r="AZ321" s="85"/>
      <c r="BA321" s="85">
        <f t="shared" si="26"/>
        <v>0.89125093813374556</v>
      </c>
      <c r="BB321" s="85">
        <f t="shared" si="27"/>
        <v>1.2332081278563189</v>
      </c>
      <c r="BC321" s="66"/>
      <c r="BD321" s="116"/>
      <c r="BE321" s="111"/>
      <c r="BF321" s="117"/>
      <c r="BG321" s="111"/>
      <c r="BH321" s="117"/>
      <c r="BI321" s="111"/>
      <c r="BJ321" s="111"/>
      <c r="BK321" s="111"/>
      <c r="BL321" s="66"/>
      <c r="BM321" s="66"/>
      <c r="BN321" s="66"/>
      <c r="BO321" s="66"/>
    </row>
    <row r="322" spans="21:67" x14ac:dyDescent="0.2"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85">
        <v>41</v>
      </c>
      <c r="AZ322" s="85"/>
      <c r="BA322" s="85">
        <f t="shared" si="26"/>
        <v>0.8937571151054241</v>
      </c>
      <c r="BB322" s="85">
        <f t="shared" si="27"/>
        <v>1.2467592952182935</v>
      </c>
      <c r="BC322" s="66"/>
      <c r="BD322" s="116"/>
      <c r="BE322" s="111"/>
      <c r="BF322" s="117"/>
      <c r="BG322" s="111"/>
      <c r="BH322" s="117"/>
      <c r="BI322" s="111"/>
      <c r="BJ322" s="111"/>
      <c r="BK322" s="111"/>
      <c r="BL322" s="66"/>
      <c r="BM322" s="66"/>
      <c r="BN322" s="66"/>
      <c r="BO322" s="66"/>
    </row>
    <row r="323" spans="21:67" x14ac:dyDescent="0.2"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85">
        <v>42</v>
      </c>
      <c r="AZ323" s="85"/>
      <c r="BA323" s="85">
        <f t="shared" si="26"/>
        <v>0.89615050194660462</v>
      </c>
      <c r="BB323" s="85">
        <f t="shared" si="27"/>
        <v>1.2599178573498919</v>
      </c>
      <c r="BC323" s="66"/>
      <c r="BD323" s="116"/>
      <c r="BE323" s="111"/>
      <c r="BF323" s="117"/>
      <c r="BG323" s="111"/>
      <c r="BH323" s="117"/>
      <c r="BI323" s="111"/>
      <c r="BJ323" s="111"/>
      <c r="BK323" s="111"/>
      <c r="BL323" s="66"/>
      <c r="BM323" s="66"/>
      <c r="BN323" s="66"/>
      <c r="BO323" s="66"/>
    </row>
    <row r="324" spans="21:67" x14ac:dyDescent="0.2"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85">
        <v>43</v>
      </c>
      <c r="AZ324" s="85"/>
      <c r="BA324" s="85">
        <f t="shared" si="26"/>
        <v>0.89843853723490197</v>
      </c>
      <c r="BB324" s="85">
        <f t="shared" si="27"/>
        <v>1.2727044849924158</v>
      </c>
      <c r="BC324" s="66"/>
      <c r="BD324" s="116"/>
      <c r="BE324" s="111"/>
      <c r="BF324" s="117"/>
      <c r="BG324" s="111"/>
      <c r="BH324" s="117"/>
      <c r="BI324" s="111"/>
      <c r="BJ324" s="111"/>
      <c r="BK324" s="111"/>
      <c r="BL324" s="66"/>
      <c r="BM324" s="66"/>
      <c r="BN324" s="66"/>
      <c r="BO324" s="66"/>
    </row>
    <row r="325" spans="21:67" x14ac:dyDescent="0.2"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85">
        <v>44</v>
      </c>
      <c r="AZ325" s="85"/>
      <c r="BA325" s="85">
        <f t="shared" si="26"/>
        <v>0.90062802021127852</v>
      </c>
      <c r="BB325" s="85">
        <f t="shared" si="27"/>
        <v>1.2851383007157184</v>
      </c>
      <c r="BC325" s="66"/>
      <c r="BD325" s="116"/>
      <c r="BE325" s="111"/>
      <c r="BF325" s="117"/>
      <c r="BG325" s="111"/>
      <c r="BH325" s="117"/>
      <c r="BI325" s="111"/>
      <c r="BJ325" s="111"/>
      <c r="BK325" s="111"/>
      <c r="BL325" s="66"/>
      <c r="BM325" s="66"/>
      <c r="BN325" s="66"/>
      <c r="BO325" s="66"/>
    </row>
    <row r="326" spans="21:67" x14ac:dyDescent="0.2"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85">
        <v>45</v>
      </c>
      <c r="AZ326" s="85"/>
      <c r="BA326" s="85">
        <f t="shared" si="26"/>
        <v>0.90272517794845752</v>
      </c>
      <c r="BB326" s="85">
        <f t="shared" si="27"/>
        <v>1.297237027536154</v>
      </c>
      <c r="BC326" s="66"/>
      <c r="BD326" s="116"/>
      <c r="BE326" s="111"/>
      <c r="BF326" s="117"/>
      <c r="BG326" s="111"/>
      <c r="BH326" s="117"/>
      <c r="BI326" s="111"/>
      <c r="BJ326" s="111"/>
      <c r="BK326" s="111"/>
      <c r="BL326" s="66"/>
      <c r="BM326" s="66"/>
      <c r="BN326" s="66"/>
      <c r="BO326" s="66"/>
    </row>
    <row r="327" spans="21:67" x14ac:dyDescent="0.2"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85">
        <v>46</v>
      </c>
      <c r="AZ327" s="85"/>
      <c r="BA327" s="85">
        <f t="shared" si="26"/>
        <v>0.90473572423492976</v>
      </c>
      <c r="BB327" s="85">
        <f t="shared" si="27"/>
        <v>1.3090171202821941</v>
      </c>
      <c r="BC327" s="66"/>
      <c r="BD327" s="116"/>
      <c r="BE327" s="111"/>
      <c r="BF327" s="117"/>
      <c r="BG327" s="111"/>
      <c r="BH327" s="117"/>
      <c r="BI327" s="111"/>
      <c r="BJ327" s="111"/>
      <c r="BK327" s="111"/>
      <c r="BL327" s="66"/>
      <c r="BM327" s="66"/>
      <c r="BN327" s="66"/>
      <c r="BO327" s="66"/>
    </row>
    <row r="328" spans="21:67" x14ac:dyDescent="0.2"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85">
        <v>47</v>
      </c>
      <c r="AZ328" s="85"/>
      <c r="BA328" s="85">
        <f t="shared" si="26"/>
        <v>0.90666491134127958</v>
      </c>
      <c r="BB328" s="85">
        <f t="shared" si="27"/>
        <v>1.3204938820412226</v>
      </c>
      <c r="BC328" s="66"/>
      <c r="BD328" s="116"/>
      <c r="BE328" s="111"/>
      <c r="BF328" s="117"/>
      <c r="BG328" s="111"/>
      <c r="BH328" s="117"/>
      <c r="BI328" s="111"/>
      <c r="BJ328" s="111"/>
      <c r="BK328" s="111"/>
      <c r="BL328" s="66"/>
      <c r="BM328" s="66"/>
      <c r="BN328" s="66"/>
      <c r="BO328" s="66"/>
    </row>
    <row r="329" spans="21:67" x14ac:dyDescent="0.2"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85">
        <v>48</v>
      </c>
      <c r="AZ329" s="85"/>
      <c r="BA329" s="85">
        <f t="shared" si="26"/>
        <v>0.90851757565168678</v>
      </c>
      <c r="BB329" s="85">
        <f t="shared" si="27"/>
        <v>1.3316815676626457</v>
      </c>
      <c r="BC329" s="66"/>
      <c r="BD329" s="116"/>
      <c r="BE329" s="111"/>
      <c r="BF329" s="117"/>
      <c r="BG329" s="111"/>
      <c r="BH329" s="117"/>
      <c r="BI329" s="111"/>
      <c r="BJ329" s="111"/>
      <c r="BK329" s="111"/>
      <c r="BL329" s="66"/>
      <c r="BM329" s="66"/>
      <c r="BN329" s="66"/>
      <c r="BO329" s="66"/>
    </row>
    <row r="330" spans="21:67" x14ac:dyDescent="0.2"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85">
        <v>49</v>
      </c>
      <c r="AZ330" s="85"/>
      <c r="BA330" s="85">
        <f t="shared" si="26"/>
        <v>0.91029817799152191</v>
      </c>
      <c r="BB330" s="85">
        <f t="shared" si="27"/>
        <v>1.3425934759953684</v>
      </c>
      <c r="BC330" s="66"/>
      <c r="BD330" s="116"/>
      <c r="BE330" s="111"/>
      <c r="BF330" s="117"/>
      <c r="BG330" s="111"/>
      <c r="BH330" s="117"/>
      <c r="BI330" s="111"/>
      <c r="BJ330" s="111"/>
      <c r="BK330" s="111"/>
      <c r="BL330" s="66"/>
      <c r="BM330" s="66"/>
      <c r="BN330" s="66"/>
      <c r="BO330" s="66"/>
    </row>
    <row r="331" spans="21:67" x14ac:dyDescent="0.2"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85">
        <v>50</v>
      </c>
      <c r="AZ331" s="85"/>
      <c r="BA331" s="85">
        <f t="shared" si="26"/>
        <v>0.91201083935590976</v>
      </c>
      <c r="BB331" s="85">
        <f t="shared" si="27"/>
        <v>1.3532420322904244</v>
      </c>
      <c r="BC331" s="66"/>
      <c r="BD331" s="116"/>
      <c r="BE331" s="111"/>
      <c r="BF331" s="117"/>
      <c r="BG331" s="111"/>
      <c r="BH331" s="117"/>
      <c r="BI331" s="111"/>
      <c r="BJ331" s="111"/>
      <c r="BK331" s="111"/>
      <c r="BL331" s="66"/>
      <c r="BM331" s="66"/>
      <c r="BN331" s="66"/>
      <c r="BO331" s="66"/>
    </row>
    <row r="332" spans="21:67" x14ac:dyDescent="0.2"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85">
        <v>51</v>
      </c>
      <c r="AZ332" s="85"/>
      <c r="BA332" s="85">
        <f t="shared" si="26"/>
        <v>0.91365937263917762</v>
      </c>
      <c r="BB332" s="85">
        <f t="shared" si="27"/>
        <v>1.3636388619929327</v>
      </c>
      <c r="BC332" s="66"/>
      <c r="BD332" s="116"/>
      <c r="BE332" s="111"/>
      <c r="BF332" s="117"/>
      <c r="BG332" s="111"/>
      <c r="BH332" s="117"/>
      <c r="BI332" s="111"/>
      <c r="BJ332" s="111"/>
      <c r="BK332" s="111"/>
      <c r="BL332" s="66"/>
      <c r="BM332" s="66"/>
      <c r="BN332" s="66"/>
      <c r="BO332" s="66"/>
    </row>
    <row r="333" spans="21:67" x14ac:dyDescent="0.2"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85">
        <v>52</v>
      </c>
      <c r="AZ333" s="85"/>
      <c r="BA333" s="85">
        <f t="shared" si="26"/>
        <v>0.91524731087738898</v>
      </c>
      <c r="BB333" s="85">
        <f t="shared" si="27"/>
        <v>1.3737948569742202</v>
      </c>
      <c r="BC333" s="66"/>
      <c r="BD333" s="116"/>
      <c r="BE333" s="111"/>
      <c r="BF333" s="117"/>
      <c r="BG333" s="111"/>
      <c r="BH333" s="117"/>
      <c r="BI333" s="111"/>
      <c r="BJ333" s="111"/>
      <c r="BK333" s="111"/>
      <c r="BL333" s="66"/>
      <c r="BM333" s="66"/>
      <c r="BN333" s="66"/>
      <c r="BO333" s="66"/>
    </row>
    <row r="334" spans="21:67" x14ac:dyDescent="0.2"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85">
        <v>53</v>
      </c>
      <c r="AZ334" s="85"/>
      <c r="BA334" s="85">
        <f t="shared" si="26"/>
        <v>0.91677793244260608</v>
      </c>
      <c r="BB334" s="85">
        <f t="shared" si="27"/>
        <v>1.3837202351089795</v>
      </c>
      <c r="BC334" s="66"/>
      <c r="BD334" s="116"/>
      <c r="BE334" s="111"/>
      <c r="BF334" s="117"/>
      <c r="BG334" s="111"/>
      <c r="BH334" s="117"/>
      <c r="BI334" s="111"/>
      <c r="BJ334" s="111"/>
      <c r="BK334" s="111"/>
      <c r="BL334" s="66"/>
      <c r="BM334" s="66"/>
      <c r="BN334" s="66"/>
      <c r="BO334" s="66"/>
    </row>
    <row r="335" spans="21:67" x14ac:dyDescent="0.2"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85">
        <v>54</v>
      </c>
      <c r="AZ335" s="85"/>
      <c r="BA335" s="85">
        <f t="shared" si="26"/>
        <v>0.91825428356562855</v>
      </c>
      <c r="BB335" s="85">
        <f t="shared" si="27"/>
        <v>1.3934245939790642</v>
      </c>
      <c r="BC335" s="66"/>
      <c r="BD335" s="116"/>
      <c r="BE335" s="111"/>
      <c r="BF335" s="117"/>
      <c r="BG335" s="111"/>
      <c r="BH335" s="117"/>
      <c r="BI335" s="111"/>
      <c r="BJ335" s="111"/>
      <c r="BK335" s="111"/>
      <c r="BL335" s="66"/>
      <c r="BM335" s="66"/>
      <c r="BN335" s="66"/>
      <c r="BO335" s="66"/>
    </row>
    <row r="336" spans="21:67" x14ac:dyDescent="0.2"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85">
        <v>55</v>
      </c>
      <c r="AZ336" s="85"/>
      <c r="BA336" s="85">
        <f t="shared" si="26"/>
        <v>0.91967919851170599</v>
      </c>
      <c r="BB336" s="85">
        <f t="shared" si="27"/>
        <v>1.4029169593809399</v>
      </c>
      <c r="BC336" s="66"/>
      <c r="BD336" s="116"/>
      <c r="BE336" s="111"/>
      <c r="BF336" s="117"/>
      <c r="BG336" s="111"/>
      <c r="BH336" s="117"/>
      <c r="BI336" s="111"/>
      <c r="BJ336" s="111"/>
      <c r="BK336" s="111"/>
      <c r="BL336" s="66"/>
      <c r="BM336" s="66"/>
      <c r="BN336" s="66"/>
      <c r="BO336" s="66"/>
    </row>
    <row r="337" spans="21:67" x14ac:dyDescent="0.2"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85">
        <v>56</v>
      </c>
      <c r="AZ337" s="85"/>
      <c r="BA337" s="85">
        <f t="shared" si="26"/>
        <v>0.92105531768948168</v>
      </c>
      <c r="BB337" s="85">
        <f t="shared" si="27"/>
        <v>1.4122058292249549</v>
      </c>
      <c r="BC337" s="66"/>
      <c r="BD337" s="116"/>
      <c r="BE337" s="111"/>
      <c r="BF337" s="117"/>
      <c r="BG337" s="111"/>
      <c r="BH337" s="117"/>
      <c r="BI337" s="111"/>
      <c r="BJ337" s="111"/>
      <c r="BK337" s="111"/>
      <c r="BL337" s="66"/>
      <c r="BM337" s="66"/>
      <c r="BN337" s="66"/>
      <c r="BO337" s="66"/>
    </row>
    <row r="338" spans="21:67" x14ac:dyDescent="0.2"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85">
        <v>57</v>
      </c>
      <c r="AZ338" s="85"/>
      <c r="BA338" s="85">
        <f t="shared" si="26"/>
        <v>0.92238510393584783</v>
      </c>
      <c r="BB338" s="85">
        <f t="shared" si="27"/>
        <v>1.4212992133386413</v>
      </c>
      <c r="BC338" s="66"/>
      <c r="BD338" s="116"/>
      <c r="BE338" s="111"/>
      <c r="BF338" s="117"/>
      <c r="BG338" s="111"/>
      <c r="BH338" s="117"/>
      <c r="BI338" s="111"/>
      <c r="BJ338" s="111"/>
      <c r="BK338" s="111"/>
      <c r="BL338" s="66"/>
      <c r="BM338" s="66"/>
      <c r="BN338" s="66"/>
      <c r="BO338" s="66"/>
    </row>
    <row r="339" spans="21:67" x14ac:dyDescent="0.2"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85">
        <v>58</v>
      </c>
      <c r="AZ339" s="85"/>
      <c r="BA339" s="85">
        <f t="shared" si="26"/>
        <v>0.92367085718738628</v>
      </c>
      <c r="BB339" s="85">
        <f t="shared" si="27"/>
        <v>1.4302046696214166</v>
      </c>
      <c r="BC339" s="66"/>
      <c r="BD339" s="116"/>
      <c r="BE339" s="111"/>
      <c r="BF339" s="117"/>
      <c r="BG339" s="111"/>
      <c r="BH339" s="117"/>
      <c r="BI339" s="111"/>
      <c r="BJ339" s="111"/>
      <c r="BK339" s="111"/>
      <c r="BL339" s="66"/>
      <c r="BM339" s="66"/>
      <c r="BN339" s="66"/>
      <c r="BO339" s="66"/>
    </row>
    <row r="340" spans="21:67" x14ac:dyDescent="0.2"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85">
        <v>59</v>
      </c>
      <c r="AZ340" s="85"/>
      <c r="BA340" s="85">
        <f t="shared" si="26"/>
        <v>0.92491472772173333</v>
      </c>
      <c r="BB340" s="85">
        <f t="shared" si="27"/>
        <v>1.4389293369423115</v>
      </c>
      <c r="BC340" s="66"/>
      <c r="BD340" s="116"/>
      <c r="BE340" s="111"/>
      <c r="BF340" s="117"/>
      <c r="BG340" s="111"/>
      <c r="BH340" s="117"/>
      <c r="BI340" s="111"/>
      <c r="BJ340" s="111"/>
      <c r="BK340" s="111"/>
      <c r="BL340" s="66"/>
      <c r="BM340" s="66"/>
      <c r="BN340" s="66"/>
      <c r="BO340" s="66"/>
    </row>
    <row r="341" spans="21:67" x14ac:dyDescent="0.2"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85">
        <v>60</v>
      </c>
      <c r="AZ341" s="85"/>
      <c r="BA341" s="85">
        <f t="shared" si="26"/>
        <v>0.92611872812879348</v>
      </c>
      <c r="BB341" s="85">
        <f t="shared" si="27"/>
        <v>1.4474799651243779</v>
      </c>
      <c r="BC341" s="66"/>
      <c r="BD341" s="116"/>
      <c r="BE341" s="111"/>
      <c r="BF341" s="117"/>
      <c r="BG341" s="111"/>
      <c r="BH341" s="117"/>
      <c r="BI341" s="111"/>
      <c r="BJ341" s="111"/>
      <c r="BK341" s="111"/>
      <c r="BL341" s="66"/>
      <c r="BM341" s="66"/>
      <c r="BN341" s="66"/>
      <c r="BO341" s="66"/>
    </row>
    <row r="342" spans="21:67" x14ac:dyDescent="0.2"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85">
        <v>61</v>
      </c>
      <c r="AZ342" s="85"/>
      <c r="BA342" s="85">
        <f t="shared" si="26"/>
        <v>0.92728474415161966</v>
      </c>
      <c r="BB342" s="85">
        <f t="shared" si="27"/>
        <v>1.4558629423180562</v>
      </c>
      <c r="BC342" s="66"/>
      <c r="BD342" s="116"/>
      <c r="BE342" s="111"/>
      <c r="BF342" s="117"/>
      <c r="BG342" s="111"/>
      <c r="BH342" s="117"/>
      <c r="BI342" s="111"/>
      <c r="BJ342" s="111"/>
      <c r="BK342" s="111"/>
      <c r="BL342" s="66"/>
      <c r="BM342" s="66"/>
      <c r="BN342" s="66"/>
      <c r="BO342" s="66"/>
    </row>
    <row r="343" spans="21:67" x14ac:dyDescent="0.2"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85">
        <v>62</v>
      </c>
      <c r="AZ343" s="85"/>
      <c r="BA343" s="85">
        <f t="shared" si="26"/>
        <v>0.92841454451947436</v>
      </c>
      <c r="BB343" s="85">
        <f t="shared" si="27"/>
        <v>1.4640843200300098</v>
      </c>
      <c r="BC343" s="66"/>
      <c r="BD343" s="116"/>
      <c r="BE343" s="111"/>
      <c r="BF343" s="117"/>
      <c r="BG343" s="111"/>
      <c r="BH343" s="117"/>
      <c r="BI343" s="111"/>
      <c r="BJ343" s="111"/>
      <c r="BK343" s="111"/>
      <c r="BL343" s="66"/>
      <c r="BM343" s="66"/>
      <c r="BN343" s="66"/>
      <c r="BO343" s="66"/>
    </row>
    <row r="344" spans="21:67" x14ac:dyDescent="0.2"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85">
        <v>63</v>
      </c>
      <c r="AZ344" s="85"/>
      <c r="BA344" s="85">
        <f t="shared" si="26"/>
        <v>0.92950978988064914</v>
      </c>
      <c r="BB344" s="85">
        <f t="shared" si="27"/>
        <v>1.472149836042832</v>
      </c>
      <c r="BC344" s="66"/>
      <c r="BD344" s="116"/>
      <c r="BE344" s="111"/>
      <c r="BF344" s="117"/>
      <c r="BG344" s="111"/>
      <c r="BH344" s="117"/>
      <c r="BI344" s="111"/>
      <c r="BJ344" s="111"/>
      <c r="BK344" s="111"/>
      <c r="BL344" s="66"/>
      <c r="BM344" s="66"/>
      <c r="BN344" s="66"/>
      <c r="BO344" s="66"/>
    </row>
    <row r="345" spans="21:67" x14ac:dyDescent="0.2"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85">
        <v>64</v>
      </c>
      <c r="AZ345" s="85"/>
      <c r="BA345" s="85">
        <f t="shared" si="26"/>
        <v>0.93057204092969903</v>
      </c>
      <c r="BB345" s="85">
        <f t="shared" si="27"/>
        <v>1.4800649354340571</v>
      </c>
      <c r="BC345" s="66"/>
      <c r="BD345" s="116"/>
      <c r="BE345" s="111"/>
      <c r="BF345" s="117"/>
      <c r="BG345" s="111"/>
      <c r="BH345" s="117"/>
      <c r="BI345" s="111"/>
      <c r="BJ345" s="111"/>
      <c r="BK345" s="111"/>
      <c r="BL345" s="66"/>
      <c r="BM345" s="66"/>
      <c r="BN345" s="66"/>
      <c r="BO345" s="66"/>
    </row>
    <row r="346" spans="21:67" x14ac:dyDescent="0.2"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85">
        <v>65</v>
      </c>
      <c r="AZ346" s="85"/>
      <c r="BA346" s="85">
        <f t="shared" si="26"/>
        <v>0.93160276581255219</v>
      </c>
      <c r="BB346" s="85">
        <f t="shared" si="27"/>
        <v>1.4878347898793807</v>
      </c>
      <c r="BC346" s="66"/>
      <c r="BD346" s="116"/>
      <c r="BE346" s="111"/>
      <c r="BF346" s="117"/>
      <c r="BG346" s="111"/>
      <c r="BH346" s="117"/>
      <c r="BI346" s="111"/>
      <c r="BJ346" s="111"/>
      <c r="BK346" s="111"/>
      <c r="BL346" s="66"/>
      <c r="BM346" s="66"/>
      <c r="BN346" s="66"/>
      <c r="BO346" s="66"/>
    </row>
    <row r="347" spans="21:67" x14ac:dyDescent="0.2"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85">
        <v>66</v>
      </c>
      <c r="AZ347" s="85"/>
      <c r="BA347" s="85">
        <f t="shared" ref="BA347:BA401" si="28">POWER((1-0.99),1/AY347)</f>
        <v>0.93260334688321989</v>
      </c>
      <c r="BB347" s="85">
        <f t="shared" ref="BB347:BB401" si="29">NORMSINV(BA347)</f>
        <v>1.4954643154044212</v>
      </c>
      <c r="BC347" s="66"/>
      <c r="BD347" s="116"/>
      <c r="BE347" s="111"/>
      <c r="BF347" s="117"/>
      <c r="BG347" s="111"/>
      <c r="BH347" s="117"/>
      <c r="BI347" s="111"/>
      <c r="BJ347" s="111"/>
      <c r="BK347" s="111"/>
      <c r="BL347" s="66"/>
      <c r="BM347" s="66"/>
      <c r="BN347" s="66"/>
      <c r="BO347" s="66"/>
    </row>
    <row r="348" spans="21:67" x14ac:dyDescent="0.2"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85">
        <v>67</v>
      </c>
      <c r="AZ348" s="85"/>
      <c r="BA348" s="85">
        <f t="shared" si="28"/>
        <v>0.9335750868773578</v>
      </c>
      <c r="BB348" s="85">
        <f t="shared" si="29"/>
        <v>1.5029581887313694</v>
      </c>
      <c r="BC348" s="66"/>
      <c r="BD348" s="116"/>
      <c r="BE348" s="111"/>
      <c r="BF348" s="117"/>
      <c r="BG348" s="111"/>
      <c r="BH348" s="117"/>
      <c r="BI348" s="111"/>
      <c r="BJ348" s="111"/>
      <c r="BK348" s="111"/>
      <c r="BL348" s="66"/>
      <c r="BM348" s="66"/>
      <c r="BN348" s="66"/>
      <c r="BO348" s="66"/>
    </row>
    <row r="349" spans="21:67" x14ac:dyDescent="0.2"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85">
        <v>68</v>
      </c>
      <c r="AZ349" s="85"/>
      <c r="BA349" s="85">
        <f t="shared" si="28"/>
        <v>0.93451921456053721</v>
      </c>
      <c r="BB349" s="85">
        <f t="shared" si="29"/>
        <v>1.5103208623511053</v>
      </c>
      <c r="BC349" s="66"/>
      <c r="BD349" s="116"/>
      <c r="BE349" s="111"/>
      <c r="BF349" s="117"/>
      <c r="BG349" s="111"/>
      <c r="BH349" s="117"/>
      <c r="BI349" s="111"/>
      <c r="BJ349" s="111"/>
      <c r="BK349" s="111"/>
      <c r="BL349" s="66"/>
      <c r="BM349" s="66"/>
      <c r="BN349" s="66"/>
      <c r="BO349" s="66"/>
    </row>
    <row r="350" spans="21:67" x14ac:dyDescent="0.2"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85">
        <v>69</v>
      </c>
      <c r="AZ350" s="85"/>
      <c r="BA350" s="85">
        <f t="shared" si="28"/>
        <v>0.93543688990261653</v>
      </c>
      <c r="BB350" s="85">
        <f t="shared" si="29"/>
        <v>1.5175565784374565</v>
      </c>
      <c r="BC350" s="66"/>
      <c r="BD350" s="116"/>
      <c r="BE350" s="111"/>
      <c r="BF350" s="117"/>
      <c r="BG350" s="111"/>
      <c r="BH350" s="117"/>
      <c r="BI350" s="111"/>
      <c r="BJ350" s="111"/>
      <c r="BK350" s="111"/>
      <c r="BL350" s="66"/>
      <c r="BM350" s="66"/>
      <c r="BN350" s="66"/>
      <c r="BO350" s="66"/>
    </row>
    <row r="351" spans="21:67" x14ac:dyDescent="0.2"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85">
        <v>70</v>
      </c>
      <c r="AZ351" s="85"/>
      <c r="BA351" s="85">
        <f t="shared" si="28"/>
        <v>0.93632920882394155</v>
      </c>
      <c r="BB351" s="85">
        <f t="shared" si="29"/>
        <v>1.5246693817080834</v>
      </c>
      <c r="BC351" s="66"/>
      <c r="BD351" s="116"/>
      <c r="BE351" s="111"/>
      <c r="BF351" s="117"/>
      <c r="BG351" s="111"/>
      <c r="BH351" s="117"/>
      <c r="BI351" s="111"/>
      <c r="BJ351" s="111"/>
      <c r="BK351" s="111"/>
      <c r="BL351" s="66"/>
      <c r="BM351" s="66"/>
      <c r="BN351" s="66"/>
      <c r="BO351" s="66"/>
    </row>
    <row r="352" spans="21:67" x14ac:dyDescent="0.2"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85">
        <v>71</v>
      </c>
      <c r="AZ352" s="85"/>
      <c r="BA352" s="85">
        <f t="shared" si="28"/>
        <v>0.93719720755412828</v>
      </c>
      <c r="BB352" s="85">
        <f t="shared" si="29"/>
        <v>1.5316631313256603</v>
      </c>
      <c r="BC352" s="66"/>
      <c r="BD352" s="116"/>
      <c r="BE352" s="111"/>
      <c r="BF352" s="117"/>
      <c r="BG352" s="111"/>
      <c r="BH352" s="117"/>
      <c r="BI352" s="111"/>
      <c r="BJ352" s="111"/>
      <c r="BK352" s="111"/>
      <c r="BL352" s="66"/>
      <c r="BM352" s="66"/>
      <c r="BN352" s="66"/>
      <c r="BO352" s="66"/>
    </row>
    <row r="353" spans="21:67" x14ac:dyDescent="0.2"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85">
        <v>72</v>
      </c>
      <c r="AZ353" s="85"/>
      <c r="BA353" s="85">
        <f t="shared" si="28"/>
        <v>0.93804186663981426</v>
      </c>
      <c r="BB353" s="85">
        <f t="shared" si="29"/>
        <v>1.5385415119235175</v>
      </c>
      <c r="BC353" s="66"/>
      <c r="BD353" s="116"/>
      <c r="BE353" s="111"/>
      <c r="BF353" s="117"/>
      <c r="BG353" s="111"/>
      <c r="BH353" s="117"/>
      <c r="BI353" s="111"/>
      <c r="BJ353" s="111"/>
      <c r="BK353" s="111"/>
      <c r="BL353" s="66"/>
      <c r="BM353" s="66"/>
      <c r="BN353" s="66"/>
      <c r="BO353" s="66"/>
    </row>
    <row r="354" spans="21:67" x14ac:dyDescent="0.2"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85">
        <v>73</v>
      </c>
      <c r="AZ354" s="85"/>
      <c r="BA354" s="85">
        <f t="shared" si="28"/>
        <v>0.93886411463390784</v>
      </c>
      <c r="BB354" s="85">
        <f t="shared" si="29"/>
        <v>1.5453080438314466</v>
      </c>
      <c r="BC354" s="66"/>
      <c r="BD354" s="116"/>
      <c r="BE354" s="111"/>
      <c r="BF354" s="117"/>
      <c r="BG354" s="111"/>
      <c r="BH354" s="117"/>
      <c r="BI354" s="111"/>
      <c r="BJ354" s="111"/>
      <c r="BK354" s="111"/>
      <c r="BL354" s="66"/>
      <c r="BM354" s="66"/>
      <c r="BN354" s="66"/>
      <c r="BO354" s="66"/>
    </row>
    <row r="355" spans="21:67" x14ac:dyDescent="0.2"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85">
        <v>74</v>
      </c>
      <c r="AZ355" s="85"/>
      <c r="BA355" s="85">
        <f t="shared" si="28"/>
        <v>0.93966483149546942</v>
      </c>
      <c r="BB355" s="85">
        <f t="shared" si="29"/>
        <v>1.5519660925698684</v>
      </c>
      <c r="BC355" s="66"/>
      <c r="BD355" s="116"/>
      <c r="BE355" s="111"/>
      <c r="BF355" s="117"/>
      <c r="BG355" s="111"/>
      <c r="BH355" s="117"/>
      <c r="BI355" s="111"/>
      <c r="BJ355" s="111"/>
      <c r="BK355" s="111"/>
      <c r="BL355" s="66"/>
      <c r="BM355" s="66"/>
      <c r="BN355" s="66"/>
      <c r="BO355" s="66"/>
    </row>
    <row r="356" spans="21:67" x14ac:dyDescent="0.2"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85">
        <v>75</v>
      </c>
      <c r="AZ356" s="85"/>
      <c r="BA356" s="85">
        <f t="shared" si="28"/>
        <v>0.94044485172635173</v>
      </c>
      <c r="BB356" s="85">
        <f t="shared" si="29"/>
        <v>1.5585188776739227</v>
      </c>
      <c r="BC356" s="66"/>
      <c r="BD356" s="116"/>
      <c r="BE356" s="111"/>
      <c r="BF356" s="117"/>
      <c r="BG356" s="111"/>
      <c r="BH356" s="117"/>
      <c r="BI356" s="111"/>
      <c r="BJ356" s="111"/>
      <c r="BK356" s="111"/>
      <c r="BL356" s="66"/>
      <c r="BM356" s="66"/>
      <c r="BN356" s="66"/>
      <c r="BO356" s="66"/>
    </row>
    <row r="357" spans="21:67" x14ac:dyDescent="0.2"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85">
        <v>76</v>
      </c>
      <c r="AZ357" s="85"/>
      <c r="BA357" s="85">
        <f t="shared" si="28"/>
        <v>0.94120496726806679</v>
      </c>
      <c r="BB357" s="85">
        <f t="shared" si="29"/>
        <v>1.5649694809031016</v>
      </c>
      <c r="BC357" s="66"/>
      <c r="BD357" s="116"/>
      <c r="BE357" s="111"/>
      <c r="BF357" s="117"/>
      <c r="BG357" s="111"/>
      <c r="BH357" s="117"/>
      <c r="BI357" s="111"/>
      <c r="BJ357" s="111"/>
      <c r="BK357" s="111"/>
      <c r="BL357" s="66"/>
      <c r="BM357" s="66"/>
      <c r="BN357" s="66"/>
      <c r="BO357" s="66"/>
    </row>
    <row r="358" spans="21:67" x14ac:dyDescent="0.2"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85">
        <v>77</v>
      </c>
      <c r="AZ358" s="85"/>
      <c r="BA358" s="85">
        <f t="shared" si="28"/>
        <v>0.94194593017998607</v>
      </c>
      <c r="BB358" s="85">
        <f t="shared" si="29"/>
        <v>1.5713208538867454</v>
      </c>
      <c r="BC358" s="66"/>
      <c r="BD358" s="116"/>
      <c r="BE358" s="111"/>
      <c r="BF358" s="117"/>
      <c r="BG358" s="111"/>
      <c r="BH358" s="117"/>
      <c r="BI358" s="111"/>
      <c r="BJ358" s="111"/>
      <c r="BK358" s="111"/>
      <c r="BL358" s="66"/>
      <c r="BM358" s="66"/>
      <c r="BN358" s="66"/>
      <c r="BO358" s="66"/>
    </row>
    <row r="359" spans="21:67" x14ac:dyDescent="0.2"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85">
        <v>78</v>
      </c>
      <c r="AZ359" s="85"/>
      <c r="BA359" s="85">
        <f t="shared" si="28"/>
        <v>0.94266845511788522</v>
      </c>
      <c r="BB359" s="85">
        <f t="shared" si="29"/>
        <v>1.5775758252510252</v>
      </c>
      <c r="BC359" s="66"/>
      <c r="BD359" s="116"/>
      <c r="BE359" s="111"/>
      <c r="BF359" s="117"/>
      <c r="BG359" s="111"/>
      <c r="BH359" s="117"/>
      <c r="BI359" s="111"/>
      <c r="BJ359" s="111"/>
      <c r="BK359" s="111"/>
      <c r="BL359" s="66"/>
      <c r="BM359" s="66"/>
      <c r="BN359" s="66"/>
      <c r="BO359" s="66"/>
    </row>
    <row r="360" spans="21:67" x14ac:dyDescent="0.2"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85">
        <v>79</v>
      </c>
      <c r="AZ360" s="85"/>
      <c r="BA360" s="85">
        <f t="shared" si="28"/>
        <v>0.94337322162997772</v>
      </c>
      <c r="BB360" s="85">
        <f t="shared" si="29"/>
        <v>1.58373710726877</v>
      </c>
      <c r="BC360" s="66"/>
      <c r="BD360" s="116"/>
      <c r="BE360" s="111"/>
      <c r="BF360" s="117"/>
      <c r="BG360" s="111"/>
      <c r="BH360" s="117"/>
      <c r="BI360" s="111"/>
      <c r="BJ360" s="111"/>
      <c r="BK360" s="111"/>
      <c r="BL360" s="66"/>
      <c r="BM360" s="66"/>
      <c r="BN360" s="66"/>
      <c r="BO360" s="66"/>
    </row>
    <row r="361" spans="21:67" x14ac:dyDescent="0.2"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85">
        <v>80</v>
      </c>
      <c r="AZ361" s="85"/>
      <c r="BA361" s="85">
        <f t="shared" si="28"/>
        <v>0.94406087628592339</v>
      </c>
      <c r="BB361" s="85">
        <f t="shared" si="29"/>
        <v>1.5898073020697623</v>
      </c>
      <c r="BC361" s="66"/>
      <c r="BD361" s="116"/>
      <c r="BE361" s="111"/>
      <c r="BF361" s="117"/>
      <c r="BG361" s="111"/>
      <c r="BH361" s="117"/>
      <c r="BI361" s="111"/>
      <c r="BJ361" s="111"/>
      <c r="BK361" s="111"/>
      <c r="BL361" s="66"/>
      <c r="BM361" s="66"/>
      <c r="BN361" s="66"/>
      <c r="BO361" s="66"/>
    </row>
    <row r="362" spans="21:67" x14ac:dyDescent="0.2"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85">
        <v>81</v>
      </c>
      <c r="AZ362" s="85"/>
      <c r="BA362" s="85">
        <f t="shared" si="28"/>
        <v>0.94473203465281141</v>
      </c>
      <c r="BB362" s="85">
        <f t="shared" si="29"/>
        <v>1.5957889074456795</v>
      </c>
      <c r="BC362" s="66"/>
      <c r="BD362" s="116"/>
      <c r="BE362" s="111"/>
      <c r="BF362" s="117"/>
      <c r="BG362" s="111"/>
      <c r="BH362" s="117"/>
      <c r="BI362" s="111"/>
      <c r="BJ362" s="111"/>
      <c r="BK362" s="111"/>
      <c r="BL362" s="66"/>
      <c r="BM362" s="66"/>
      <c r="BN362" s="66"/>
      <c r="BO362" s="66"/>
    </row>
    <row r="363" spans="21:67" x14ac:dyDescent="0.2"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85">
        <v>82</v>
      </c>
      <c r="AZ363" s="85"/>
      <c r="BA363" s="85">
        <f t="shared" si="28"/>
        <v>0.94538728313079401</v>
      </c>
      <c r="BB363" s="85">
        <f t="shared" si="29"/>
        <v>1.6016843222808503</v>
      </c>
      <c r="BC363" s="66"/>
      <c r="BD363" s="116"/>
      <c r="BE363" s="111"/>
      <c r="BF363" s="117"/>
      <c r="BG363" s="111"/>
      <c r="BH363" s="117"/>
      <c r="BI363" s="111"/>
      <c r="BJ363" s="111"/>
      <c r="BK363" s="111"/>
      <c r="BL363" s="66"/>
      <c r="BM363" s="66"/>
      <c r="BN363" s="66"/>
      <c r="BO363" s="66"/>
    </row>
    <row r="364" spans="21:67" x14ac:dyDescent="0.2"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85">
        <v>83</v>
      </c>
      <c r="AZ364" s="85"/>
      <c r="BA364" s="85">
        <f t="shared" si="28"/>
        <v>0.94602718065986202</v>
      </c>
      <c r="BB364" s="85">
        <f t="shared" si="29"/>
        <v>1.6074958516372075</v>
      </c>
      <c r="BC364" s="66"/>
      <c r="BD364" s="116"/>
      <c r="BE364" s="111"/>
      <c r="BF364" s="117"/>
      <c r="BG364" s="111"/>
      <c r="BH364" s="117"/>
      <c r="BI364" s="111"/>
      <c r="BJ364" s="111"/>
      <c r="BK364" s="111"/>
      <c r="BL364" s="66"/>
      <c r="BM364" s="66"/>
      <c r="BN364" s="66"/>
      <c r="BO364" s="66"/>
    </row>
    <row r="365" spans="21:67" x14ac:dyDescent="0.2"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85">
        <v>84</v>
      </c>
      <c r="AZ365" s="85"/>
      <c r="BA365" s="85">
        <f t="shared" si="28"/>
        <v>0.94665226030818972</v>
      </c>
      <c r="BB365" s="85">
        <f t="shared" si="29"/>
        <v>1.6132257115193931</v>
      </c>
      <c r="BC365" s="66"/>
      <c r="BD365" s="116"/>
      <c r="BE365" s="111"/>
      <c r="BF365" s="117"/>
      <c r="BG365" s="111"/>
      <c r="BH365" s="117"/>
      <c r="BI365" s="111"/>
      <c r="BJ365" s="111"/>
      <c r="BK365" s="111"/>
      <c r="BL365" s="66"/>
      <c r="BM365" s="66"/>
      <c r="BN365" s="66"/>
      <c r="BO365" s="66"/>
    </row>
    <row r="366" spans="21:67" x14ac:dyDescent="0.2"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85">
        <v>85</v>
      </c>
      <c r="AZ366" s="85"/>
      <c r="BA366" s="85">
        <f t="shared" si="28"/>
        <v>0.9472630307515244</v>
      </c>
      <c r="BB366" s="85">
        <f t="shared" si="29"/>
        <v>1.6188760333436989</v>
      </c>
      <c r="BC366" s="66"/>
      <c r="BD366" s="116"/>
      <c r="BE366" s="111"/>
      <c r="BF366" s="117"/>
      <c r="BG366" s="111"/>
      <c r="BH366" s="117"/>
      <c r="BI366" s="111"/>
      <c r="BJ366" s="111"/>
      <c r="BK366" s="111"/>
      <c r="BL366" s="66"/>
      <c r="BM366" s="66"/>
      <c r="BN366" s="66"/>
      <c r="BO366" s="66"/>
    </row>
    <row r="367" spans="21:67" x14ac:dyDescent="0.2"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85">
        <v>86</v>
      </c>
      <c r="AZ367" s="85"/>
      <c r="BA367" s="85">
        <f t="shared" si="28"/>
        <v>0.94785997765223839</v>
      </c>
      <c r="BB367" s="85">
        <f t="shared" si="29"/>
        <v>1.6244488681325362</v>
      </c>
      <c r="BC367" s="66"/>
      <c r="BD367" s="116"/>
      <c r="BE367" s="111"/>
      <c r="BF367" s="117"/>
      <c r="BG367" s="111"/>
      <c r="BH367" s="117"/>
      <c r="BI367" s="111"/>
      <c r="BJ367" s="111"/>
      <c r="BK367" s="111"/>
      <c r="BL367" s="66"/>
      <c r="BM367" s="66"/>
      <c r="BN367" s="66"/>
      <c r="BO367" s="66"/>
    </row>
    <row r="368" spans="21:67" x14ac:dyDescent="0.2"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85">
        <v>87</v>
      </c>
      <c r="AZ368" s="85"/>
      <c r="BA368" s="85">
        <f t="shared" si="28"/>
        <v>0.94844356494589399</v>
      </c>
      <c r="BB368" s="85">
        <f t="shared" si="29"/>
        <v>1.6299461904542989</v>
      </c>
      <c r="BC368" s="66"/>
      <c r="BD368" s="116"/>
      <c r="BE368" s="111"/>
      <c r="BF368" s="117"/>
      <c r="BG368" s="111"/>
      <c r="BH368" s="117"/>
      <c r="BI368" s="111"/>
      <c r="BJ368" s="111"/>
      <c r="BK368" s="111"/>
      <c r="BL368" s="66"/>
      <c r="BM368" s="66"/>
      <c r="BN368" s="66"/>
      <c r="BO368" s="66"/>
    </row>
    <row r="369" spans="21:67" x14ac:dyDescent="0.2"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85">
        <v>88</v>
      </c>
      <c r="AZ369" s="85"/>
      <c r="BA369" s="85">
        <f t="shared" si="28"/>
        <v>0.94901423604247293</v>
      </c>
      <c r="BB369" s="85">
        <f t="shared" si="29"/>
        <v>1.6353699021268224</v>
      </c>
      <c r="BC369" s="66"/>
      <c r="BD369" s="116"/>
      <c r="BE369" s="111"/>
      <c r="BF369" s="117"/>
      <c r="BG369" s="111"/>
      <c r="BH369" s="117"/>
      <c r="BI369" s="111"/>
      <c r="BJ369" s="111"/>
      <c r="BK369" s="111"/>
      <c r="BL369" s="66"/>
      <c r="BM369" s="66"/>
      <c r="BN369" s="66"/>
      <c r="BO369" s="66"/>
    </row>
    <row r="370" spans="21:67" x14ac:dyDescent="0.2"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85">
        <v>89</v>
      </c>
      <c r="AZ370" s="85"/>
      <c r="BA370" s="85">
        <f t="shared" si="28"/>
        <v>0.94957241494880285</v>
      </c>
      <c r="BB370" s="85">
        <f t="shared" si="29"/>
        <v>1.6407218357011806</v>
      </c>
      <c r="BC370" s="66"/>
      <c r="BD370" s="116"/>
      <c r="BE370" s="111"/>
      <c r="BF370" s="117"/>
      <c r="BG370" s="111"/>
      <c r="BH370" s="117"/>
      <c r="BI370" s="111"/>
      <c r="BJ370" s="111"/>
      <c r="BK370" s="111"/>
      <c r="BL370" s="66"/>
      <c r="BM370" s="66"/>
      <c r="BN370" s="66"/>
      <c r="BO370" s="66"/>
    </row>
    <row r="371" spans="21:67" x14ac:dyDescent="0.2"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85">
        <v>90</v>
      </c>
      <c r="AZ371" s="85"/>
      <c r="BA371" s="85">
        <f t="shared" si="28"/>
        <v>0.95011850731814373</v>
      </c>
      <c r="BB371" s="85">
        <f t="shared" si="29"/>
        <v>1.6460037577411561</v>
      </c>
      <c r="BC371" s="66"/>
      <c r="BD371" s="116"/>
      <c r="BE371" s="111"/>
      <c r="BF371" s="117"/>
      <c r="BG371" s="111"/>
      <c r="BH371" s="117"/>
      <c r="BI371" s="111"/>
      <c r="BJ371" s="111"/>
      <c r="BK371" s="111"/>
      <c r="BL371" s="66"/>
      <c r="BM371" s="66"/>
      <c r="BN371" s="66"/>
      <c r="BO371" s="66"/>
    </row>
    <row r="372" spans="21:67" x14ac:dyDescent="0.2"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85">
        <v>91</v>
      </c>
      <c r="AZ372" s="85"/>
      <c r="BA372" s="85">
        <f t="shared" si="28"/>
        <v>0.95065290143238823</v>
      </c>
      <c r="BB372" s="85">
        <f t="shared" si="29"/>
        <v>1.6512173719125227</v>
      </c>
      <c r="BC372" s="66"/>
      <c r="BD372" s="116"/>
      <c r="BE372" s="111"/>
      <c r="BF372" s="117"/>
      <c r="BG372" s="111"/>
      <c r="BH372" s="117"/>
      <c r="BI372" s="111"/>
      <c r="BJ372" s="111"/>
      <c r="BK372" s="111"/>
      <c r="BL372" s="66"/>
      <c r="BM372" s="66"/>
      <c r="BN372" s="66"/>
      <c r="BO372" s="66"/>
    </row>
    <row r="373" spans="21:67" x14ac:dyDescent="0.2"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85">
        <v>92</v>
      </c>
      <c r="AZ373" s="85"/>
      <c r="BA373" s="85">
        <f t="shared" si="28"/>
        <v>0.95117596912187063</v>
      </c>
      <c r="BB373" s="85">
        <f t="shared" si="29"/>
        <v>1.6563643218951574</v>
      </c>
      <c r="BC373" s="66"/>
      <c r="BD373" s="116"/>
      <c r="BE373" s="111"/>
      <c r="BF373" s="117"/>
      <c r="BG373" s="111"/>
      <c r="BH373" s="117"/>
      <c r="BI373" s="111"/>
      <c r="BJ373" s="111"/>
      <c r="BK373" s="111"/>
      <c r="BL373" s="66"/>
      <c r="BM373" s="66"/>
      <c r="BN373" s="66"/>
      <c r="BO373" s="66"/>
    </row>
    <row r="374" spans="21:67" x14ac:dyDescent="0.2"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85">
        <v>93</v>
      </c>
      <c r="AZ374" s="85"/>
      <c r="BA374" s="85">
        <f t="shared" si="28"/>
        <v>0.95168806662735606</v>
      </c>
      <c r="BB374" s="85">
        <f t="shared" si="29"/>
        <v>1.6614461941299388</v>
      </c>
      <c r="BC374" s="66"/>
      <c r="BD374" s="116"/>
      <c r="BE374" s="111"/>
      <c r="BF374" s="117"/>
      <c r="BG374" s="111"/>
      <c r="BH374" s="117"/>
      <c r="BI374" s="111"/>
      <c r="BJ374" s="111"/>
      <c r="BK374" s="111"/>
      <c r="BL374" s="66"/>
      <c r="BM374" s="66"/>
      <c r="BN374" s="66"/>
      <c r="BO374" s="66"/>
    </row>
    <row r="375" spans="21:67" x14ac:dyDescent="0.2"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85">
        <v>94</v>
      </c>
      <c r="AZ375" s="85"/>
      <c r="BA375" s="85">
        <f t="shared" si="28"/>
        <v>0.95218953540840789</v>
      </c>
      <c r="BB375" s="85">
        <f t="shared" si="29"/>
        <v>1.6664645204115198</v>
      </c>
      <c r="BC375" s="66"/>
      <c r="BD375" s="116"/>
      <c r="BE375" s="111"/>
      <c r="BF375" s="117"/>
      <c r="BG375" s="111"/>
      <c r="BH375" s="117"/>
      <c r="BI375" s="111"/>
      <c r="BJ375" s="111"/>
      <c r="BK375" s="111"/>
      <c r="BL375" s="66"/>
      <c r="BM375" s="66"/>
      <c r="BN375" s="66"/>
      <c r="BO375" s="66"/>
    </row>
    <row r="376" spans="21:67" x14ac:dyDescent="0.2"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85">
        <v>95</v>
      </c>
      <c r="AZ376" s="85"/>
      <c r="BA376" s="85">
        <f t="shared" si="28"/>
        <v>0.95268070290198192</v>
      </c>
      <c r="BB376" s="85">
        <f t="shared" si="29"/>
        <v>1.6714207803371446</v>
      </c>
      <c r="BC376" s="66"/>
      <c r="BD376" s="116"/>
      <c r="BE376" s="111"/>
      <c r="BF376" s="117"/>
      <c r="BG376" s="111"/>
      <c r="BH376" s="117"/>
      <c r="BI376" s="111"/>
      <c r="BJ376" s="111"/>
      <c r="BK376" s="111"/>
      <c r="BL376" s="66"/>
      <c r="BM376" s="66"/>
      <c r="BN376" s="66"/>
      <c r="BO376" s="66"/>
    </row>
    <row r="377" spans="21:67" x14ac:dyDescent="0.2"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85">
        <v>96</v>
      </c>
      <c r="AZ377" s="85"/>
      <c r="BA377" s="85">
        <f t="shared" si="28"/>
        <v>0.95316188323478757</v>
      </c>
      <c r="BB377" s="85">
        <f t="shared" si="29"/>
        <v>1.6763164036209692</v>
      </c>
      <c r="BC377" s="66"/>
      <c r="BD377" s="116"/>
      <c r="BE377" s="111"/>
      <c r="BF377" s="117"/>
      <c r="BG377" s="111"/>
      <c r="BH377" s="117"/>
      <c r="BI377" s="111"/>
      <c r="BJ377" s="111"/>
      <c r="BK377" s="111"/>
      <c r="BL377" s="66"/>
      <c r="BM377" s="66"/>
      <c r="BN377" s="66"/>
      <c r="BO377" s="66"/>
    </row>
    <row r="378" spans="21:67" x14ac:dyDescent="0.2"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85">
        <v>97</v>
      </c>
      <c r="AZ378" s="85"/>
      <c r="BA378" s="85">
        <f t="shared" si="28"/>
        <v>0.95363337789266778</v>
      </c>
      <c r="BB378" s="85">
        <f t="shared" si="29"/>
        <v>1.6811527722825717</v>
      </c>
      <c r="BC378" s="66"/>
      <c r="BD378" s="116"/>
      <c r="BE378" s="111"/>
      <c r="BF378" s="117"/>
      <c r="BG378" s="111"/>
      <c r="BH378" s="117"/>
      <c r="BI378" s="111"/>
      <c r="BJ378" s="111"/>
      <c r="BK378" s="111"/>
      <c r="BL378" s="66"/>
      <c r="BM378" s="66"/>
      <c r="BN378" s="66"/>
      <c r="BO378" s="66"/>
    </row>
    <row r="379" spans="21:67" x14ac:dyDescent="0.2"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85">
        <v>98</v>
      </c>
      <c r="AZ379" s="85"/>
      <c r="BA379" s="85">
        <f t="shared" si="28"/>
        <v>0.95409547634999392</v>
      </c>
      <c r="BB379" s="85">
        <f t="shared" si="29"/>
        <v>1.6859312227177525</v>
      </c>
      <c r="BC379" s="66"/>
      <c r="BD379" s="116"/>
      <c r="BE379" s="111"/>
      <c r="BF379" s="117"/>
      <c r="BG379" s="111"/>
      <c r="BH379" s="117"/>
      <c r="BI379" s="111"/>
      <c r="BJ379" s="111"/>
      <c r="BK379" s="111"/>
      <c r="BL379" s="66"/>
      <c r="BM379" s="66"/>
      <c r="BN379" s="66"/>
      <c r="BO379" s="66"/>
    </row>
    <row r="380" spans="21:67" x14ac:dyDescent="0.2"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85">
        <v>99</v>
      </c>
      <c r="AZ380" s="85"/>
      <c r="BA380" s="85">
        <f t="shared" si="28"/>
        <v>0.95454845666183408</v>
      </c>
      <c r="BB380" s="85">
        <f t="shared" si="29"/>
        <v>1.6906530476590824</v>
      </c>
      <c r="BC380" s="66"/>
      <c r="BD380" s="116"/>
      <c r="BE380" s="111"/>
      <c r="BF380" s="117"/>
      <c r="BG380" s="111"/>
      <c r="BH380" s="117"/>
      <c r="BI380" s="111"/>
      <c r="BJ380" s="111"/>
      <c r="BK380" s="111"/>
      <c r="BL380" s="66"/>
      <c r="BM380" s="66"/>
      <c r="BN380" s="66"/>
      <c r="BO380" s="66"/>
    </row>
    <row r="381" spans="21:67" x14ac:dyDescent="0.2"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85">
        <v>100</v>
      </c>
      <c r="AZ381" s="85"/>
      <c r="BA381" s="85">
        <f t="shared" si="28"/>
        <v>0.954992586021436</v>
      </c>
      <c r="BB381" s="85">
        <f t="shared" si="29"/>
        <v>1.695319498033117</v>
      </c>
      <c r="BC381" s="66"/>
      <c r="BD381" s="116"/>
      <c r="BE381" s="111"/>
      <c r="BF381" s="117"/>
      <c r="BG381" s="111"/>
      <c r="BH381" s="117"/>
      <c r="BI381" s="111"/>
      <c r="BJ381" s="111"/>
      <c r="BK381" s="111"/>
      <c r="BL381" s="66"/>
      <c r="BM381" s="66"/>
      <c r="BN381" s="66"/>
      <c r="BO381" s="66"/>
    </row>
    <row r="382" spans="21:67" x14ac:dyDescent="0.2"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85">
        <v>101</v>
      </c>
      <c r="AZ382" s="85"/>
      <c r="BA382" s="85">
        <f t="shared" si="28"/>
        <v>0.9554281212853748</v>
      </c>
      <c r="BB382" s="85">
        <f t="shared" si="29"/>
        <v>1.6999317847207334</v>
      </c>
      <c r="BC382" s="66"/>
      <c r="BD382" s="116"/>
      <c r="BE382" s="111"/>
      <c r="BF382" s="117"/>
      <c r="BG382" s="111"/>
      <c r="BH382" s="117"/>
      <c r="BI382" s="111"/>
      <c r="BJ382" s="111"/>
      <c r="BK382" s="111"/>
      <c r="BL382" s="66"/>
      <c r="BM382" s="66"/>
      <c r="BN382" s="66"/>
      <c r="BO382" s="66"/>
    </row>
    <row r="383" spans="21:67" x14ac:dyDescent="0.2"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85">
        <v>102</v>
      </c>
      <c r="AZ383" s="85"/>
      <c r="BA383" s="85">
        <f t="shared" si="28"/>
        <v>0.95585530946852915</v>
      </c>
      <c r="BB383" s="85">
        <f t="shared" si="29"/>
        <v>1.7044910802265318</v>
      </c>
      <c r="BC383" s="66"/>
      <c r="BD383" s="116"/>
      <c r="BE383" s="111"/>
      <c r="BF383" s="117"/>
      <c r="BG383" s="111"/>
      <c r="BH383" s="117"/>
      <c r="BI383" s="111"/>
      <c r="BJ383" s="111"/>
      <c r="BK383" s="111"/>
      <c r="BL383" s="66"/>
      <c r="BM383" s="66"/>
      <c r="BN383" s="66"/>
      <c r="BO383" s="66"/>
    </row>
    <row r="384" spans="21:67" x14ac:dyDescent="0.2"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85">
        <v>103</v>
      </c>
      <c r="AZ384" s="85"/>
      <c r="BA384" s="85">
        <f t="shared" si="28"/>
        <v>0.95627438821089084</v>
      </c>
      <c r="BB384" s="85">
        <f t="shared" si="29"/>
        <v>1.708998520262865</v>
      </c>
      <c r="BC384" s="66"/>
      <c r="BD384" s="116"/>
      <c r="BE384" s="111"/>
      <c r="BF384" s="117"/>
      <c r="BG384" s="111"/>
      <c r="BH384" s="117"/>
      <c r="BI384" s="111"/>
      <c r="BJ384" s="111"/>
      <c r="BK384" s="111"/>
      <c r="BL384" s="66"/>
      <c r="BM384" s="66"/>
      <c r="BN384" s="66"/>
      <c r="BO384" s="66"/>
    </row>
    <row r="385" spans="21:67" x14ac:dyDescent="0.2"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85">
        <v>104</v>
      </c>
      <c r="AZ385" s="85"/>
      <c r="BA385" s="85">
        <f t="shared" si="28"/>
        <v>0.95668558621805788</v>
      </c>
      <c r="BB385" s="85">
        <f t="shared" si="29"/>
        <v>1.7134552052536336</v>
      </c>
      <c r="BC385" s="66"/>
      <c r="BD385" s="116"/>
      <c r="BE385" s="111"/>
      <c r="BF385" s="117"/>
      <c r="BG385" s="111"/>
      <c r="BH385" s="117"/>
      <c r="BI385" s="111"/>
      <c r="BJ385" s="111"/>
      <c r="BK385" s="111"/>
      <c r="BL385" s="66"/>
      <c r="BM385" s="66"/>
      <c r="BN385" s="66"/>
      <c r="BO385" s="66"/>
    </row>
    <row r="386" spans="21:67" x14ac:dyDescent="0.2"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85">
        <v>105</v>
      </c>
      <c r="AZ386" s="85"/>
      <c r="BA386" s="85">
        <f t="shared" si="28"/>
        <v>0.95708912367712784</v>
      </c>
      <c r="BB386" s="85">
        <f t="shared" si="29"/>
        <v>1.7178622017626706</v>
      </c>
      <c r="BC386" s="66"/>
      <c r="BD386" s="116"/>
      <c r="BE386" s="111"/>
      <c r="BF386" s="117"/>
      <c r="BG386" s="111"/>
      <c r="BH386" s="117"/>
      <c r="BI386" s="111"/>
      <c r="BJ386" s="111"/>
      <c r="BK386" s="111"/>
      <c r="BL386" s="66"/>
      <c r="BM386" s="66"/>
      <c r="BN386" s="66"/>
      <c r="BO386" s="66"/>
    </row>
    <row r="387" spans="21:67" x14ac:dyDescent="0.2"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85">
        <v>106</v>
      </c>
      <c r="AZ387" s="85"/>
      <c r="BA387" s="85">
        <f t="shared" si="28"/>
        <v>0.9574852126495772</v>
      </c>
      <c r="BB387" s="85">
        <f t="shared" si="29"/>
        <v>1.7222205438511624</v>
      </c>
      <c r="BC387" s="66"/>
      <c r="BD387" s="116"/>
      <c r="BE387" s="111"/>
      <c r="BF387" s="117"/>
      <c r="BG387" s="111"/>
      <c r="BH387" s="117"/>
      <c r="BI387" s="111"/>
      <c r="BJ387" s="111"/>
      <c r="BK387" s="111"/>
      <c r="BL387" s="66"/>
      <c r="BM387" s="66"/>
      <c r="BN387" s="66"/>
      <c r="BO387" s="66"/>
    </row>
    <row r="388" spans="21:67" x14ac:dyDescent="0.2"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85">
        <v>107</v>
      </c>
      <c r="AZ388" s="85"/>
      <c r="BA388" s="85">
        <f t="shared" si="28"/>
        <v>0.95787405744259901</v>
      </c>
      <c r="BB388" s="85">
        <f t="shared" si="29"/>
        <v>1.7265312343682779</v>
      </c>
      <c r="BC388" s="66"/>
      <c r="BD388" s="116"/>
      <c r="BE388" s="111"/>
      <c r="BF388" s="117"/>
      <c r="BG388" s="111"/>
      <c r="BH388" s="117"/>
      <c r="BI388" s="111"/>
      <c r="BJ388" s="111"/>
      <c r="BK388" s="111"/>
      <c r="BL388" s="66"/>
      <c r="BM388" s="66"/>
      <c r="BN388" s="66"/>
      <c r="BO388" s="66"/>
    </row>
    <row r="389" spans="21:67" x14ac:dyDescent="0.2"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85">
        <v>108</v>
      </c>
      <c r="AZ389" s="85"/>
      <c r="BA389" s="85">
        <f t="shared" si="28"/>
        <v>0.95825585496026511</v>
      </c>
      <c r="BB389" s="85">
        <f t="shared" si="29"/>
        <v>1.7307952461788902</v>
      </c>
      <c r="BC389" s="66"/>
      <c r="BD389" s="116"/>
      <c r="BE389" s="111"/>
      <c r="BF389" s="117"/>
      <c r="BG389" s="111"/>
      <c r="BH389" s="117"/>
      <c r="BI389" s="111"/>
      <c r="BJ389" s="111"/>
      <c r="BK389" s="111"/>
      <c r="BL389" s="66"/>
      <c r="BM389" s="66"/>
      <c r="BN389" s="66"/>
      <c r="BO389" s="66"/>
    </row>
    <row r="390" spans="21:67" x14ac:dyDescent="0.2"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85">
        <v>109</v>
      </c>
      <c r="AZ390" s="85"/>
      <c r="BA390" s="85">
        <f t="shared" si="28"/>
        <v>0.95863079503577908</v>
      </c>
      <c r="BB390" s="85">
        <f t="shared" si="29"/>
        <v>1.7350135233320123</v>
      </c>
      <c r="BC390" s="66"/>
      <c r="BD390" s="116"/>
      <c r="BE390" s="111"/>
      <c r="BF390" s="117"/>
      <c r="BG390" s="111"/>
      <c r="BH390" s="117"/>
      <c r="BI390" s="111"/>
      <c r="BJ390" s="111"/>
      <c r="BK390" s="111"/>
      <c r="BL390" s="66"/>
      <c r="BM390" s="66"/>
      <c r="BN390" s="66"/>
      <c r="BO390" s="66"/>
    </row>
    <row r="391" spans="21:67" x14ac:dyDescent="0.2"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85">
        <v>110</v>
      </c>
      <c r="AZ391" s="85"/>
      <c r="BA391" s="85">
        <f t="shared" si="28"/>
        <v>0.95899906074599783</v>
      </c>
      <c r="BB391" s="85">
        <f t="shared" si="29"/>
        <v>1.7391869821733341</v>
      </c>
      <c r="BC391" s="66"/>
      <c r="BD391" s="116"/>
      <c r="BE391" s="111"/>
      <c r="BF391" s="117"/>
      <c r="BG391" s="111"/>
      <c r="BH391" s="117"/>
      <c r="BI391" s="111"/>
      <c r="BJ391" s="111"/>
      <c r="BK391" s="111"/>
      <c r="BL391" s="66"/>
      <c r="BM391" s="66"/>
      <c r="BN391" s="66"/>
      <c r="BO391" s="66"/>
    </row>
    <row r="392" spans="21:67" x14ac:dyDescent="0.2"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85">
        <v>111</v>
      </c>
      <c r="AZ392" s="85"/>
      <c r="BA392" s="85">
        <f t="shared" si="28"/>
        <v>0.95936082870931427</v>
      </c>
      <c r="BB392" s="85">
        <f t="shared" si="29"/>
        <v>1.7433165124050003</v>
      </c>
      <c r="BC392" s="66"/>
      <c r="BD392" s="116"/>
      <c r="BE392" s="111"/>
      <c r="BF392" s="117"/>
      <c r="BG392" s="111"/>
      <c r="BH392" s="117"/>
      <c r="BI392" s="111"/>
      <c r="BJ392" s="111"/>
      <c r="BK392" s="111"/>
      <c r="BL392" s="66"/>
      <c r="BM392" s="66"/>
      <c r="BN392" s="66"/>
      <c r="BO392" s="66"/>
    </row>
    <row r="393" spans="21:67" x14ac:dyDescent="0.2"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85">
        <v>112</v>
      </c>
      <c r="AZ393" s="85"/>
      <c r="BA393" s="85">
        <f t="shared" si="28"/>
        <v>0.95971626936792198</v>
      </c>
      <c r="BB393" s="85">
        <f t="shared" si="29"/>
        <v>1.7474029780956282</v>
      </c>
      <c r="BC393" s="66"/>
      <c r="BD393" s="116"/>
      <c r="BE393" s="111"/>
      <c r="BF393" s="117"/>
      <c r="BG393" s="111"/>
      <c r="BH393" s="117"/>
      <c r="BI393" s="111"/>
      <c r="BJ393" s="111"/>
      <c r="BK393" s="111"/>
      <c r="BL393" s="66"/>
      <c r="BM393" s="66"/>
      <c r="BN393" s="66"/>
      <c r="BO393" s="66"/>
    </row>
    <row r="394" spans="21:67" x14ac:dyDescent="0.2"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85">
        <v>113</v>
      </c>
      <c r="AZ394" s="85"/>
      <c r="BA394" s="85">
        <f t="shared" si="28"/>
        <v>0.96006554725540494</v>
      </c>
      <c r="BB394" s="85">
        <f t="shared" si="29"/>
        <v>1.7514472186432763</v>
      </c>
      <c r="BC394" s="66"/>
      <c r="BD394" s="116"/>
      <c r="BE394" s="111"/>
      <c r="BF394" s="117"/>
      <c r="BG394" s="111"/>
      <c r="BH394" s="117"/>
      <c r="BI394" s="111"/>
      <c r="BJ394" s="111"/>
      <c r="BK394" s="111"/>
      <c r="BL394" s="66"/>
      <c r="BM394" s="66"/>
      <c r="BN394" s="66"/>
      <c r="BO394" s="66"/>
    </row>
    <row r="395" spans="21:67" x14ac:dyDescent="0.2"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85">
        <v>114</v>
      </c>
      <c r="AZ395" s="85"/>
      <c r="BA395" s="85">
        <f t="shared" si="28"/>
        <v>0.96040882125053806</v>
      </c>
      <c r="BB395" s="85">
        <f t="shared" si="29"/>
        <v>1.7554500496939986</v>
      </c>
      <c r="BC395" s="66"/>
      <c r="BD395" s="116"/>
      <c r="BE395" s="111"/>
      <c r="BF395" s="117"/>
      <c r="BG395" s="111"/>
      <c r="BH395" s="117"/>
      <c r="BI395" s="111"/>
      <c r="BJ395" s="111"/>
      <c r="BK395" s="111"/>
      <c r="BL395" s="66"/>
      <c r="BM395" s="66"/>
      <c r="BN395" s="66"/>
      <c r="BO395" s="66"/>
    </row>
    <row r="396" spans="21:67" x14ac:dyDescent="0.2"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85">
        <v>115</v>
      </c>
      <c r="AZ396" s="85"/>
      <c r="BA396" s="85">
        <f t="shared" si="28"/>
        <v>0.96074624481811799</v>
      </c>
      <c r="BB396" s="85">
        <f t="shared" si="29"/>
        <v>1.7594122640183736</v>
      </c>
      <c r="BC396" s="66"/>
      <c r="BD396" s="116"/>
      <c r="BE396" s="111"/>
      <c r="BF396" s="117"/>
      <c r="BG396" s="111"/>
      <c r="BH396" s="117"/>
      <c r="BI396" s="111"/>
      <c r="BJ396" s="111"/>
      <c r="BK396" s="111"/>
      <c r="BL396" s="66"/>
      <c r="BM396" s="66"/>
      <c r="BN396" s="66"/>
      <c r="BO396" s="66"/>
    </row>
    <row r="397" spans="21:67" x14ac:dyDescent="0.2"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85">
        <v>116</v>
      </c>
      <c r="AZ397" s="85"/>
      <c r="BA397" s="85">
        <f t="shared" si="28"/>
        <v>0.96107796623759212</v>
      </c>
      <c r="BB397" s="85">
        <f t="shared" si="29"/>
        <v>1.7633346323483075</v>
      </c>
      <c r="BC397" s="66"/>
      <c r="BD397" s="116"/>
      <c r="BE397" s="111"/>
      <c r="BF397" s="117"/>
      <c r="BG397" s="111"/>
      <c r="BH397" s="117"/>
      <c r="BI397" s="111"/>
      <c r="BJ397" s="111"/>
      <c r="BK397" s="111"/>
      <c r="BL397" s="66"/>
      <c r="BM397" s="66"/>
      <c r="BN397" s="66"/>
      <c r="BO397" s="66"/>
    </row>
    <row r="398" spans="21:67" x14ac:dyDescent="0.2"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85">
        <v>117</v>
      </c>
      <c r="AZ398" s="85"/>
      <c r="BA398" s="85">
        <f t="shared" si="28"/>
        <v>0.9614041288202001</v>
      </c>
      <c r="BB398" s="85">
        <f t="shared" si="29"/>
        <v>1.7672179041762153</v>
      </c>
      <c r="BC398" s="66"/>
      <c r="BD398" s="116"/>
      <c r="BE398" s="111"/>
      <c r="BF398" s="117"/>
      <c r="BG398" s="111"/>
      <c r="BH398" s="117"/>
      <c r="BI398" s="111"/>
      <c r="BJ398" s="111"/>
      <c r="BK398" s="111"/>
      <c r="BL398" s="66"/>
      <c r="BM398" s="66"/>
      <c r="BN398" s="66"/>
      <c r="BO398" s="66"/>
    </row>
    <row r="399" spans="21:67" x14ac:dyDescent="0.2"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85">
        <v>118</v>
      </c>
      <c r="AZ399" s="85"/>
      <c r="BA399" s="85">
        <f t="shared" si="28"/>
        <v>0.96172487111529636</v>
      </c>
      <c r="BB399" s="85">
        <f t="shared" si="29"/>
        <v>1.7710628085186089</v>
      </c>
      <c r="BC399" s="66"/>
      <c r="BD399" s="116"/>
      <c r="BE399" s="111"/>
      <c r="BF399" s="117"/>
      <c r="BG399" s="111"/>
      <c r="BH399" s="117"/>
      <c r="BI399" s="111"/>
      <c r="BJ399" s="111"/>
      <c r="BK399" s="111"/>
      <c r="BL399" s="66"/>
      <c r="BM399" s="66"/>
      <c r="BN399" s="66"/>
      <c r="BO399" s="66"/>
    </row>
    <row r="400" spans="21:67" x14ac:dyDescent="0.2"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85">
        <v>119</v>
      </c>
      <c r="AZ400" s="85"/>
      <c r="BA400" s="85">
        <f t="shared" si="28"/>
        <v>0.96204032710647591</v>
      </c>
      <c r="BB400" s="85">
        <f t="shared" si="29"/>
        <v>1.7748700546459288</v>
      </c>
      <c r="BC400" s="66"/>
      <c r="BD400" s="116"/>
      <c r="BE400" s="111"/>
      <c r="BF400" s="117"/>
      <c r="BG400" s="111"/>
      <c r="BH400" s="117"/>
      <c r="BI400" s="111"/>
      <c r="BJ400" s="111"/>
      <c r="BK400" s="111"/>
      <c r="BL400" s="66"/>
      <c r="BM400" s="66"/>
      <c r="BN400" s="66"/>
      <c r="BO400" s="66"/>
    </row>
    <row r="401" spans="21:67" x14ac:dyDescent="0.2"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85">
        <v>120</v>
      </c>
      <c r="AZ401" s="85"/>
      <c r="BA401" s="85">
        <f t="shared" si="28"/>
        <v>0.96235062639808855</v>
      </c>
      <c r="BB401" s="85">
        <f t="shared" si="29"/>
        <v>1.7786403327804301</v>
      </c>
      <c r="BC401" s="66"/>
      <c r="BD401" s="116"/>
      <c r="BE401" s="111"/>
      <c r="BF401" s="117"/>
      <c r="BG401" s="111"/>
      <c r="BH401" s="117"/>
      <c r="BI401" s="111"/>
      <c r="BJ401" s="111"/>
      <c r="BK401" s="111"/>
      <c r="BL401" s="66"/>
      <c r="BM401" s="66"/>
      <c r="BN401" s="66"/>
      <c r="BO401" s="66"/>
    </row>
  </sheetData>
  <mergeCells count="96">
    <mergeCell ref="O4:V4"/>
    <mergeCell ref="O5:V5"/>
    <mergeCell ref="O6:V7"/>
    <mergeCell ref="O8:V8"/>
    <mergeCell ref="BM152:BO153"/>
    <mergeCell ref="K18:M19"/>
    <mergeCell ref="G18:I19"/>
    <mergeCell ref="U37:U38"/>
    <mergeCell ref="O41:R42"/>
    <mergeCell ref="AY152:BB153"/>
    <mergeCell ref="BD152:BH153"/>
    <mergeCell ref="BJ152:BK153"/>
    <mergeCell ref="T37:T38"/>
    <mergeCell ref="B1:F3"/>
    <mergeCell ref="G8:I8"/>
    <mergeCell ref="C10:D10"/>
    <mergeCell ref="J1:M1"/>
    <mergeCell ref="C6:D6"/>
    <mergeCell ref="E6:F6"/>
    <mergeCell ref="G6:I6"/>
    <mergeCell ref="J2:M2"/>
    <mergeCell ref="J3:M3"/>
    <mergeCell ref="E10:F10"/>
    <mergeCell ref="C8:D8"/>
    <mergeCell ref="C14:D14"/>
    <mergeCell ref="E14:F14"/>
    <mergeCell ref="G14:H14"/>
    <mergeCell ref="G12:H12"/>
    <mergeCell ref="C12:D12"/>
    <mergeCell ref="E12:F12"/>
    <mergeCell ref="F18:F139"/>
    <mergeCell ref="G10:H10"/>
    <mergeCell ref="G16:H16"/>
    <mergeCell ref="E8:F8"/>
    <mergeCell ref="O37:S38"/>
    <mergeCell ref="O9:V10"/>
    <mergeCell ref="O11:V11"/>
    <mergeCell ref="O12:V12"/>
    <mergeCell ref="U44:U45"/>
    <mergeCell ref="O34:R35"/>
    <mergeCell ref="B15:M15"/>
    <mergeCell ref="C16:D16"/>
    <mergeCell ref="E16:F16"/>
    <mergeCell ref="I12:K12"/>
    <mergeCell ref="O14:V16"/>
    <mergeCell ref="AA174:AC174"/>
    <mergeCell ref="U172:W172"/>
    <mergeCell ref="AA172:AC172"/>
    <mergeCell ref="V203:V205"/>
    <mergeCell ref="U174:W174"/>
    <mergeCell ref="Q207:T209"/>
    <mergeCell ref="Q211:T213"/>
    <mergeCell ref="Q190:T196"/>
    <mergeCell ref="Q203:T205"/>
    <mergeCell ref="U168:W168"/>
    <mergeCell ref="V207:V209"/>
    <mergeCell ref="V211:V213"/>
    <mergeCell ref="AY278:BB279"/>
    <mergeCell ref="AG172:AI172"/>
    <mergeCell ref="AM172:AO172"/>
    <mergeCell ref="AS172:AU172"/>
    <mergeCell ref="AM174:AO174"/>
    <mergeCell ref="AS174:AU174"/>
    <mergeCell ref="AG174:AI174"/>
    <mergeCell ref="AS203:AT203"/>
    <mergeCell ref="AS198:AT202"/>
    <mergeCell ref="AA156:AC156"/>
    <mergeCell ref="AS157:AU157"/>
    <mergeCell ref="AA168:AC168"/>
    <mergeCell ref="AM156:AO156"/>
    <mergeCell ref="AS170:AU170"/>
    <mergeCell ref="AG168:AI168"/>
    <mergeCell ref="AM168:AO168"/>
    <mergeCell ref="AS156:AU156"/>
    <mergeCell ref="AG156:AI156"/>
    <mergeCell ref="AA166:AC166"/>
    <mergeCell ref="AA164:AC164"/>
    <mergeCell ref="AG164:AI164"/>
    <mergeCell ref="AG162:AI162"/>
    <mergeCell ref="AA162:AC162"/>
    <mergeCell ref="U164:W164"/>
    <mergeCell ref="U166:W166"/>
    <mergeCell ref="O18:S18"/>
    <mergeCell ref="O20:S20"/>
    <mergeCell ref="O22:S22"/>
    <mergeCell ref="O24:S24"/>
    <mergeCell ref="U30:U31"/>
    <mergeCell ref="O30:S31"/>
    <mergeCell ref="T30:T31"/>
    <mergeCell ref="O27:R28"/>
    <mergeCell ref="U160:W160"/>
    <mergeCell ref="U158:W158"/>
    <mergeCell ref="U156:W156"/>
    <mergeCell ref="T44:T45"/>
    <mergeCell ref="O44:S45"/>
    <mergeCell ref="U162:W162"/>
  </mergeCells>
  <phoneticPr fontId="4" type="noConversion"/>
  <dataValidations count="7">
    <dataValidation type="list" allowBlank="1" showInputMessage="1" showErrorMessage="1" sqref="H16">
      <formula1>R172:R173</formula1>
    </dataValidation>
    <dataValidation type="list" allowBlank="1" showInputMessage="1" showErrorMessage="1" sqref="G16">
      <formula1>Q173:Q174</formula1>
    </dataValidation>
    <dataValidation type="list" showInputMessage="1" showErrorMessage="1" sqref="U63 U29 U46 U36 U43">
      <formula1>$Q$176:$Q$179</formula1>
    </dataValidation>
    <dataValidation showDropDown="1" showInputMessage="1" showErrorMessage="1" sqref="G12 G14"/>
    <dataValidation type="list" allowBlank="1" showInputMessage="1" showErrorMessage="1" sqref="G6:I6">
      <formula1>$N$154:$N$249</formula1>
    </dataValidation>
    <dataValidation type="list" allowBlank="1" showInputMessage="1" showErrorMessage="1" sqref="G8:I8">
      <formula1>$Q$167:$Q$171</formula1>
    </dataValidation>
    <dataValidation type="list" allowBlank="1" showInputMessage="1" showErrorMessage="1" sqref="G10">
      <formula1>$Q$154:$Q$161</formula1>
    </dataValidation>
  </dataValidations>
  <pageMargins left="0.75" right="0.75" top="1" bottom="1" header="0.5" footer="0.5"/>
  <pageSetup scale="15" fitToHeight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01"/>
  <sheetViews>
    <sheetView zoomScaleNormal="100" workbookViewId="0">
      <selection activeCell="X27" sqref="X27"/>
    </sheetView>
  </sheetViews>
  <sheetFormatPr defaultRowHeight="12.75" x14ac:dyDescent="0.2"/>
  <cols>
    <col min="1" max="1" width="3.7109375" customWidth="1"/>
    <col min="2" max="2" width="2.7109375" customWidth="1"/>
    <col min="3" max="3" width="5.7109375" customWidth="1"/>
    <col min="5" max="5" width="5.7109375" customWidth="1"/>
    <col min="6" max="6" width="2.7109375" customWidth="1"/>
    <col min="7" max="7" width="5.7109375" customWidth="1"/>
    <col min="9" max="9" width="5.7109375" customWidth="1"/>
    <col min="10" max="10" width="2.7109375" customWidth="1"/>
    <col min="11" max="11" width="5.7109375" customWidth="1"/>
    <col min="13" max="13" width="5.7109375" customWidth="1"/>
    <col min="17" max="17" width="10.5703125" customWidth="1"/>
    <col min="20" max="20" width="9.5703125" bestFit="1" customWidth="1"/>
    <col min="21" max="21" width="16" customWidth="1"/>
  </cols>
  <sheetData>
    <row r="1" spans="1:43" ht="13.5" customHeight="1" thickBot="1" x14ac:dyDescent="0.3">
      <c r="A1" s="1"/>
      <c r="B1" s="330" t="s">
        <v>112</v>
      </c>
      <c r="C1" s="331"/>
      <c r="D1" s="331"/>
      <c r="E1" s="332"/>
      <c r="F1" s="333"/>
      <c r="H1" s="17" t="s">
        <v>6</v>
      </c>
      <c r="I1" s="13"/>
      <c r="J1" s="343" t="s">
        <v>155</v>
      </c>
      <c r="K1" s="344"/>
      <c r="L1" s="344"/>
      <c r="M1" s="345"/>
      <c r="W1" s="43"/>
      <c r="AJ1" s="30"/>
      <c r="AK1" s="30"/>
      <c r="AL1" s="30"/>
      <c r="AM1" s="30"/>
      <c r="AN1" s="30"/>
      <c r="AO1" s="30"/>
      <c r="AP1" s="27"/>
      <c r="AQ1" s="27"/>
    </row>
    <row r="2" spans="1:43" ht="13.5" customHeight="1" thickBot="1" x14ac:dyDescent="0.3">
      <c r="A2" s="1"/>
      <c r="B2" s="334"/>
      <c r="C2" s="335"/>
      <c r="D2" s="335"/>
      <c r="E2" s="336"/>
      <c r="F2" s="337"/>
      <c r="H2" s="19" t="s">
        <v>7</v>
      </c>
      <c r="I2" s="18"/>
      <c r="J2" s="351"/>
      <c r="K2" s="352"/>
      <c r="L2" s="352"/>
      <c r="M2" s="353"/>
      <c r="W2" s="43"/>
      <c r="AJ2" s="30"/>
      <c r="AK2" s="30"/>
      <c r="AL2" s="30"/>
      <c r="AM2" s="30"/>
      <c r="AN2" s="30"/>
      <c r="AO2" s="30"/>
      <c r="AP2" s="27"/>
      <c r="AQ2" s="27"/>
    </row>
    <row r="3" spans="1:43" ht="13.5" customHeight="1" thickBot="1" x14ac:dyDescent="0.25">
      <c r="A3" s="1"/>
      <c r="B3" s="338"/>
      <c r="C3" s="339"/>
      <c r="D3" s="339"/>
      <c r="E3" s="339"/>
      <c r="F3" s="340"/>
      <c r="H3" s="20" t="s">
        <v>119</v>
      </c>
      <c r="I3" s="14"/>
      <c r="J3" s="351" t="s">
        <v>152</v>
      </c>
      <c r="K3" s="354"/>
      <c r="L3" s="354"/>
      <c r="M3" s="355"/>
      <c r="W3" s="44"/>
      <c r="AJ3" s="30"/>
      <c r="AK3" s="30"/>
      <c r="AL3" s="30"/>
      <c r="AM3" s="30"/>
      <c r="AN3" s="30"/>
      <c r="AO3" s="30"/>
      <c r="AP3" s="27"/>
      <c r="AQ3" s="27"/>
    </row>
    <row r="4" spans="1:43" ht="13.5" customHeight="1" thickBot="1" x14ac:dyDescent="0.3">
      <c r="A4" s="1"/>
      <c r="N4" s="16"/>
      <c r="O4" s="378" t="s">
        <v>143</v>
      </c>
      <c r="P4" s="379"/>
      <c r="Q4" s="379"/>
      <c r="R4" s="379"/>
      <c r="S4" s="379"/>
      <c r="T4" s="379"/>
      <c r="U4" s="379"/>
      <c r="V4" s="380"/>
      <c r="W4" s="45"/>
      <c r="AJ4" s="30"/>
      <c r="AK4" s="30"/>
      <c r="AL4" s="30"/>
      <c r="AM4" s="30"/>
      <c r="AN4" s="30"/>
      <c r="AO4" s="30"/>
      <c r="AP4" s="27"/>
      <c r="AQ4" s="27"/>
    </row>
    <row r="5" spans="1:43" ht="13.5" customHeight="1" thickTop="1" x14ac:dyDescent="0.2">
      <c r="A5" s="1"/>
      <c r="B5" s="4"/>
      <c r="C5" s="5"/>
      <c r="D5" s="5"/>
      <c r="E5" s="5"/>
      <c r="F5" s="5"/>
      <c r="G5" s="5"/>
      <c r="H5" s="5"/>
      <c r="I5" s="5"/>
      <c r="J5" s="5"/>
      <c r="K5" s="21"/>
      <c r="L5" s="21"/>
      <c r="M5" s="22"/>
      <c r="O5" s="307" t="s">
        <v>3</v>
      </c>
      <c r="P5" s="308"/>
      <c r="Q5" s="308"/>
      <c r="R5" s="308"/>
      <c r="S5" s="308"/>
      <c r="T5" s="308"/>
      <c r="U5" s="308"/>
      <c r="V5" s="309"/>
      <c r="W5" s="24"/>
      <c r="AJ5" s="30"/>
      <c r="AK5" s="30"/>
      <c r="AL5" s="30"/>
      <c r="AM5" s="30"/>
      <c r="AN5" s="30"/>
      <c r="AO5" s="30"/>
      <c r="AP5" s="27"/>
      <c r="AQ5" s="27"/>
    </row>
    <row r="6" spans="1:43" ht="13.5" customHeight="1" x14ac:dyDescent="0.25">
      <c r="A6" s="1"/>
      <c r="B6" s="120"/>
      <c r="C6" s="317" t="s">
        <v>9</v>
      </c>
      <c r="D6" s="318"/>
      <c r="E6" s="346" t="s">
        <v>11</v>
      </c>
      <c r="F6" s="347"/>
      <c r="G6" s="348" t="s">
        <v>65</v>
      </c>
      <c r="H6" s="349"/>
      <c r="I6" s="350"/>
      <c r="J6" s="121"/>
      <c r="K6" s="121"/>
      <c r="L6" s="121"/>
      <c r="M6" s="122"/>
      <c r="O6" s="307" t="s">
        <v>1</v>
      </c>
      <c r="P6" s="381"/>
      <c r="Q6" s="381"/>
      <c r="R6" s="381"/>
      <c r="S6" s="381"/>
      <c r="T6" s="381"/>
      <c r="U6" s="381"/>
      <c r="V6" s="382"/>
      <c r="W6" s="15"/>
      <c r="AJ6" s="30"/>
      <c r="AK6" s="30"/>
      <c r="AL6" s="30"/>
      <c r="AM6" s="30"/>
      <c r="AN6" s="30"/>
      <c r="AO6" s="30"/>
      <c r="AP6" s="27"/>
      <c r="AQ6" s="27"/>
    </row>
    <row r="7" spans="1:43" ht="13.5" customHeight="1" x14ac:dyDescent="0.2">
      <c r="A7" s="1"/>
      <c r="B7" s="120"/>
      <c r="C7" s="123"/>
      <c r="D7" s="123"/>
      <c r="E7" s="123"/>
      <c r="F7" s="123"/>
      <c r="G7" s="124"/>
      <c r="H7" s="124"/>
      <c r="I7" s="124"/>
      <c r="J7" s="121"/>
      <c r="K7" s="121"/>
      <c r="L7" s="121"/>
      <c r="M7" s="122"/>
      <c r="O7" s="307"/>
      <c r="P7" s="381"/>
      <c r="Q7" s="381"/>
      <c r="R7" s="381"/>
      <c r="S7" s="381"/>
      <c r="T7" s="381"/>
      <c r="U7" s="381"/>
      <c r="V7" s="382"/>
      <c r="W7" s="15"/>
      <c r="AJ7" s="30"/>
      <c r="AK7" s="30"/>
      <c r="AL7" s="30"/>
      <c r="AM7" s="30"/>
      <c r="AN7" s="30"/>
      <c r="AO7" s="30"/>
      <c r="AP7" s="27"/>
      <c r="AQ7" s="27"/>
    </row>
    <row r="8" spans="1:43" ht="13.5" customHeight="1" x14ac:dyDescent="0.25">
      <c r="A8" s="1"/>
      <c r="B8" s="125"/>
      <c r="C8" s="317" t="s">
        <v>134</v>
      </c>
      <c r="D8" s="318"/>
      <c r="E8" s="305" t="s">
        <v>11</v>
      </c>
      <c r="F8" s="306"/>
      <c r="G8" s="301" t="s">
        <v>139</v>
      </c>
      <c r="H8" s="341"/>
      <c r="I8" s="342"/>
      <c r="J8" s="121"/>
      <c r="K8" s="121"/>
      <c r="L8" s="121"/>
      <c r="M8" s="122"/>
      <c r="O8" s="307" t="s">
        <v>0</v>
      </c>
      <c r="P8" s="383"/>
      <c r="Q8" s="383"/>
      <c r="R8" s="383"/>
      <c r="S8" s="383"/>
      <c r="T8" s="383"/>
      <c r="U8" s="383"/>
      <c r="V8" s="384"/>
      <c r="W8" s="15"/>
      <c r="AJ8" s="37"/>
      <c r="AK8" s="37"/>
      <c r="AL8" s="37"/>
      <c r="AM8" s="37"/>
      <c r="AN8" s="37"/>
      <c r="AO8" s="37"/>
      <c r="AP8" s="29"/>
      <c r="AQ8" s="29"/>
    </row>
    <row r="9" spans="1:43" ht="13.5" customHeight="1" x14ac:dyDescent="0.25">
      <c r="A9" s="1"/>
      <c r="B9" s="125"/>
      <c r="C9" s="126"/>
      <c r="D9" s="126"/>
      <c r="E9" s="126"/>
      <c r="F9" s="126"/>
      <c r="G9" s="127"/>
      <c r="H9" s="127"/>
      <c r="I9" s="127"/>
      <c r="J9" s="121"/>
      <c r="K9" s="121"/>
      <c r="L9" s="121"/>
      <c r="M9" s="122"/>
      <c r="O9" s="307" t="s">
        <v>2</v>
      </c>
      <c r="P9" s="308"/>
      <c r="Q9" s="308"/>
      <c r="R9" s="308"/>
      <c r="S9" s="308"/>
      <c r="T9" s="308"/>
      <c r="U9" s="308"/>
      <c r="V9" s="309"/>
      <c r="W9" s="15"/>
      <c r="AJ9" s="38"/>
      <c r="AK9" s="38"/>
      <c r="AL9" s="37"/>
      <c r="AM9" s="37"/>
      <c r="AN9" s="37"/>
      <c r="AO9" s="37"/>
      <c r="AP9" s="29"/>
      <c r="AQ9" s="29"/>
    </row>
    <row r="10" spans="1:43" ht="13.5" customHeight="1" x14ac:dyDescent="0.25">
      <c r="A10" s="1"/>
      <c r="B10" s="125"/>
      <c r="C10" s="317" t="s">
        <v>18</v>
      </c>
      <c r="D10" s="318"/>
      <c r="E10" s="305" t="s">
        <v>11</v>
      </c>
      <c r="F10" s="306"/>
      <c r="G10" s="301" t="s">
        <v>16</v>
      </c>
      <c r="H10" s="302"/>
      <c r="I10" s="64"/>
      <c r="J10" s="121"/>
      <c r="K10" s="121"/>
      <c r="L10" s="121"/>
      <c r="M10" s="122"/>
      <c r="O10" s="310"/>
      <c r="P10" s="308"/>
      <c r="Q10" s="308"/>
      <c r="R10" s="308"/>
      <c r="S10" s="308"/>
      <c r="T10" s="308"/>
      <c r="U10" s="308"/>
      <c r="V10" s="309"/>
      <c r="W10" s="46"/>
      <c r="AJ10" s="38"/>
      <c r="AK10" s="38"/>
      <c r="AL10" s="30"/>
      <c r="AM10" s="30"/>
      <c r="AN10" s="30"/>
      <c r="AO10" s="30"/>
      <c r="AP10" s="27"/>
      <c r="AQ10" s="27"/>
    </row>
    <row r="11" spans="1:43" ht="13.5" customHeight="1" x14ac:dyDescent="0.25">
      <c r="A11" s="1"/>
      <c r="B11" s="128"/>
      <c r="C11" s="129"/>
      <c r="D11" s="129"/>
      <c r="E11" s="129"/>
      <c r="F11" s="129"/>
      <c r="G11" s="129"/>
      <c r="H11" s="129"/>
      <c r="I11" s="129"/>
      <c r="J11" s="129"/>
      <c r="K11" s="121"/>
      <c r="L11" s="121"/>
      <c r="M11" s="122"/>
      <c r="O11" s="311" t="s">
        <v>150</v>
      </c>
      <c r="P11" s="312"/>
      <c r="Q11" s="312"/>
      <c r="R11" s="312"/>
      <c r="S11" s="312"/>
      <c r="T11" s="312"/>
      <c r="U11" s="312"/>
      <c r="V11" s="313"/>
      <c r="W11" s="15"/>
      <c r="AJ11" s="15"/>
      <c r="AK11" s="15"/>
      <c r="AL11" s="15"/>
      <c r="AM11" s="15"/>
      <c r="AN11" s="30"/>
      <c r="AO11" s="30"/>
      <c r="AP11" s="27"/>
      <c r="AQ11" s="27"/>
    </row>
    <row r="12" spans="1:43" ht="13.5" customHeight="1" x14ac:dyDescent="0.25">
      <c r="A12" s="1"/>
      <c r="B12" s="125"/>
      <c r="C12" s="319" t="s">
        <v>46</v>
      </c>
      <c r="D12" s="320"/>
      <c r="E12" s="305" t="s">
        <v>45</v>
      </c>
      <c r="F12" s="306"/>
      <c r="G12" s="321">
        <v>1</v>
      </c>
      <c r="H12" s="323"/>
      <c r="I12" s="356" t="str">
        <f>TEXT(TEXT(G12,"."&amp;REPT("0",G14)&amp;"E+000"),"0"&amp;REPT(".",(G14-(1+INT(LOG10(ABS(G12)))))&gt;0)&amp; REPT("0",(G14-(1+INT(LOG10(ABS(G12)))))*((G14-(1+INT(LOG10(ABS(G12)))))&gt;0)))</f>
        <v>1.00</v>
      </c>
      <c r="J12" s="357"/>
      <c r="K12" s="358"/>
      <c r="L12" s="121"/>
      <c r="M12" s="122"/>
      <c r="O12" s="314" t="s">
        <v>151</v>
      </c>
      <c r="P12" s="315"/>
      <c r="Q12" s="315"/>
      <c r="R12" s="315"/>
      <c r="S12" s="315"/>
      <c r="T12" s="315"/>
      <c r="U12" s="315"/>
      <c r="V12" s="316"/>
      <c r="W12" s="47"/>
      <c r="AJ12" s="30"/>
      <c r="AK12" s="30"/>
      <c r="AL12" s="30"/>
      <c r="AM12" s="30"/>
      <c r="AN12" s="37"/>
      <c r="AO12" s="37"/>
      <c r="AP12" s="29"/>
      <c r="AQ12" s="29"/>
    </row>
    <row r="13" spans="1:43" ht="13.5" customHeight="1" x14ac:dyDescent="0.2">
      <c r="A13" s="1"/>
      <c r="B13" s="220"/>
      <c r="C13" s="131"/>
      <c r="D13" s="131"/>
      <c r="E13" s="131"/>
      <c r="F13" s="131"/>
      <c r="G13" s="131"/>
      <c r="H13" s="131"/>
      <c r="I13" s="131"/>
      <c r="J13" s="123"/>
      <c r="K13" s="121"/>
      <c r="L13" s="121"/>
      <c r="M13" s="122"/>
      <c r="O13" s="219"/>
      <c r="P13" s="221"/>
      <c r="Q13" s="221"/>
      <c r="R13" s="221"/>
      <c r="S13" s="221"/>
      <c r="T13" s="221"/>
      <c r="U13" s="221"/>
      <c r="V13" s="222"/>
      <c r="W13" s="15"/>
      <c r="X13" s="3"/>
      <c r="AJ13" s="37"/>
      <c r="AK13" s="37"/>
      <c r="AL13" s="37"/>
      <c r="AM13" s="37"/>
      <c r="AN13" s="37"/>
      <c r="AO13" s="37"/>
      <c r="AP13" s="29"/>
      <c r="AQ13" s="29"/>
    </row>
    <row r="14" spans="1:43" ht="13.5" customHeight="1" x14ac:dyDescent="0.25">
      <c r="A14" s="1"/>
      <c r="B14" s="220"/>
      <c r="C14" s="319" t="s">
        <v>89</v>
      </c>
      <c r="D14" s="320"/>
      <c r="E14" s="305" t="s">
        <v>45</v>
      </c>
      <c r="F14" s="306"/>
      <c r="G14" s="321">
        <v>3</v>
      </c>
      <c r="H14" s="322"/>
      <c r="I14" s="132"/>
      <c r="J14" s="123"/>
      <c r="K14" s="121"/>
      <c r="L14" s="121"/>
      <c r="M14" s="122"/>
      <c r="N14" s="10"/>
      <c r="O14" s="372" t="s">
        <v>144</v>
      </c>
      <c r="P14" s="373"/>
      <c r="Q14" s="373"/>
      <c r="R14" s="373"/>
      <c r="S14" s="373"/>
      <c r="T14" s="373"/>
      <c r="U14" s="373"/>
      <c r="V14" s="374"/>
      <c r="W14" s="47"/>
      <c r="X14" s="3"/>
      <c r="AJ14" s="37"/>
      <c r="AK14" s="37"/>
      <c r="AL14" s="37"/>
      <c r="AM14" s="37"/>
      <c r="AN14" s="37"/>
      <c r="AO14" s="37"/>
      <c r="AP14" s="29"/>
      <c r="AQ14" s="29"/>
    </row>
    <row r="15" spans="1:43" ht="13.5" customHeight="1" x14ac:dyDescent="0.2">
      <c r="A15" s="1"/>
      <c r="B15" s="324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6"/>
      <c r="N15" s="10"/>
      <c r="O15" s="372"/>
      <c r="P15" s="373"/>
      <c r="Q15" s="373"/>
      <c r="R15" s="373"/>
      <c r="S15" s="373"/>
      <c r="T15" s="373"/>
      <c r="U15" s="373"/>
      <c r="V15" s="374"/>
      <c r="W15" s="47"/>
      <c r="X15" s="3"/>
      <c r="AJ15" s="37"/>
      <c r="AK15" s="37"/>
      <c r="AL15" s="37"/>
      <c r="AM15" s="37"/>
      <c r="AN15" s="37"/>
      <c r="AO15" s="37"/>
      <c r="AP15" s="29"/>
      <c r="AQ15" s="29"/>
    </row>
    <row r="16" spans="1:43" ht="13.5" customHeight="1" thickBot="1" x14ac:dyDescent="0.3">
      <c r="A16" s="1"/>
      <c r="B16" s="220"/>
      <c r="C16" s="319" t="s">
        <v>124</v>
      </c>
      <c r="D16" s="327"/>
      <c r="E16" s="328" t="s">
        <v>45</v>
      </c>
      <c r="F16" s="329"/>
      <c r="G16" s="303">
        <v>99</v>
      </c>
      <c r="H16" s="304"/>
      <c r="I16" s="23"/>
      <c r="J16" s="123"/>
      <c r="K16" s="121"/>
      <c r="L16" s="121"/>
      <c r="M16" s="122"/>
      <c r="N16" s="10"/>
      <c r="O16" s="375"/>
      <c r="P16" s="376"/>
      <c r="Q16" s="376"/>
      <c r="R16" s="376"/>
      <c r="S16" s="376"/>
      <c r="T16" s="376"/>
      <c r="U16" s="376"/>
      <c r="V16" s="377"/>
      <c r="W16" s="224"/>
      <c r="X16" s="3"/>
      <c r="AJ16" s="37"/>
      <c r="AK16" s="37"/>
      <c r="AL16" s="37"/>
      <c r="AM16" s="37"/>
      <c r="AN16" s="37"/>
      <c r="AO16" s="37"/>
      <c r="AP16" s="29"/>
      <c r="AQ16" s="29"/>
    </row>
    <row r="17" spans="1:43" ht="13.5" customHeight="1" thickBot="1" x14ac:dyDescent="0.25">
      <c r="A17" s="1"/>
      <c r="B17" s="220"/>
      <c r="C17" s="131"/>
      <c r="D17" s="131"/>
      <c r="E17" s="131"/>
      <c r="F17" s="131"/>
      <c r="G17" s="133"/>
      <c r="H17" s="133"/>
      <c r="I17" s="133"/>
      <c r="J17" s="123"/>
      <c r="K17" s="121"/>
      <c r="L17" s="121"/>
      <c r="M17" s="122"/>
      <c r="N17" s="10"/>
      <c r="O17" s="178"/>
      <c r="P17" s="178"/>
      <c r="W17" s="47"/>
      <c r="X17" s="3"/>
      <c r="AJ17" s="37"/>
      <c r="AK17" s="37"/>
      <c r="AL17" s="37"/>
      <c r="AM17" s="37"/>
      <c r="AN17" s="37"/>
      <c r="AO17" s="37"/>
      <c r="AP17" s="29"/>
      <c r="AQ17" s="29"/>
    </row>
    <row r="18" spans="1:43" ht="13.5" customHeight="1" thickBot="1" x14ac:dyDescent="0.3">
      <c r="A18" s="1"/>
      <c r="B18" s="120"/>
      <c r="C18" s="67"/>
      <c r="D18" s="134" t="s">
        <v>120</v>
      </c>
      <c r="E18" s="135"/>
      <c r="F18" s="300"/>
      <c r="G18" s="366" t="s">
        <v>121</v>
      </c>
      <c r="H18" s="367"/>
      <c r="I18" s="368"/>
      <c r="J18" s="123"/>
      <c r="K18" s="360" t="s">
        <v>145</v>
      </c>
      <c r="L18" s="361"/>
      <c r="M18" s="362"/>
      <c r="N18" s="10"/>
      <c r="O18" s="259" t="s">
        <v>142</v>
      </c>
      <c r="P18" s="260"/>
      <c r="Q18" s="260"/>
      <c r="R18" s="260"/>
      <c r="S18" s="260"/>
      <c r="T18" s="61" t="s">
        <v>45</v>
      </c>
      <c r="U18" s="118">
        <f>MAX(D20:D139)</f>
        <v>327</v>
      </c>
      <c r="V18" s="65" t="str">
        <f>IF(G10=0,"Units?",G10)</f>
        <v>ug/L</v>
      </c>
      <c r="W18" s="47"/>
      <c r="X18" s="3"/>
      <c r="AJ18" s="37"/>
      <c r="AK18" s="37"/>
      <c r="AL18" s="37"/>
      <c r="AM18" s="37"/>
      <c r="AN18" s="37"/>
      <c r="AO18" s="37"/>
      <c r="AP18" s="29"/>
      <c r="AQ18" s="29"/>
    </row>
    <row r="19" spans="1:43" ht="13.5" customHeight="1" thickBot="1" x14ac:dyDescent="0.25">
      <c r="A19" s="1"/>
      <c r="B19" s="120"/>
      <c r="C19" s="68"/>
      <c r="D19" s="70"/>
      <c r="E19" s="69"/>
      <c r="F19" s="300"/>
      <c r="G19" s="369"/>
      <c r="H19" s="370"/>
      <c r="I19" s="371"/>
      <c r="J19" s="123"/>
      <c r="K19" s="363"/>
      <c r="L19" s="364"/>
      <c r="M19" s="365"/>
      <c r="W19" s="47"/>
      <c r="X19" s="3"/>
      <c r="AJ19" s="37"/>
      <c r="AK19" s="37"/>
      <c r="AL19" s="37"/>
      <c r="AM19" s="37"/>
      <c r="AN19" s="37"/>
      <c r="AO19" s="37"/>
      <c r="AP19" s="29"/>
      <c r="AQ19" s="29"/>
    </row>
    <row r="20" spans="1:43" ht="13.5" customHeight="1" thickBot="1" x14ac:dyDescent="0.25">
      <c r="A20" s="2">
        <v>1</v>
      </c>
      <c r="B20" s="120"/>
      <c r="C20" s="68"/>
      <c r="D20" s="179">
        <v>327</v>
      </c>
      <c r="E20" s="69"/>
      <c r="F20" s="300"/>
      <c r="G20" s="136"/>
      <c r="H20" s="137" t="str">
        <f>IF(D20="ND","&lt;"&amp;$I$12,IF(D20=0,"",TEXT(TEXT(D20,"."&amp;REPT("0",$G$14)&amp;"E+000"),"0"&amp;REPT(".",($G$14-(1+INT(LOG10(ABS(D20)))))&gt;0)&amp;REPT("0",($G$14-(1+INT(LOG10(ABS(D20)))))*(($G$14-(1+INT(LOG10(ABS(D20)))))&gt;0)))))</f>
        <v>327</v>
      </c>
      <c r="I20" s="138"/>
      <c r="J20" s="123"/>
      <c r="K20" s="68"/>
      <c r="L20" s="139"/>
      <c r="M20" s="140"/>
      <c r="O20" s="259" t="s">
        <v>97</v>
      </c>
      <c r="P20" s="260"/>
      <c r="Q20" s="260"/>
      <c r="R20" s="260"/>
      <c r="S20" s="260"/>
      <c r="T20" s="61" t="s">
        <v>45</v>
      </c>
      <c r="U20" s="119" t="str">
        <f>TEXT(TEXT(AV200,"."&amp;REPT("0",$G$14)&amp;"E+000"),"0"&amp;REPT(".",($G$14-(1+INT(LOG10(ABS(AV200)))))&gt;0)&amp; REPT("0",($G$14-(1+INT(LOG10(ABS(AV200)))))*(($G$14-(1+INT(LOG10(ABS(AV200)))))&gt;0)))</f>
        <v>0.600</v>
      </c>
      <c r="W20" s="47"/>
      <c r="X20" s="3"/>
      <c r="AJ20" s="37"/>
      <c r="AK20" s="37"/>
      <c r="AL20" s="37"/>
      <c r="AM20" s="37"/>
      <c r="AN20" s="37"/>
      <c r="AO20" s="37"/>
      <c r="AP20" s="29"/>
      <c r="AQ20" s="29"/>
    </row>
    <row r="21" spans="1:43" ht="13.5" customHeight="1" thickBot="1" x14ac:dyDescent="0.25">
      <c r="A21" s="2">
        <v>2</v>
      </c>
      <c r="B21" s="120"/>
      <c r="C21" s="68"/>
      <c r="D21" s="179">
        <v>327</v>
      </c>
      <c r="E21" s="69"/>
      <c r="F21" s="300"/>
      <c r="G21" s="136"/>
      <c r="H21" s="137" t="str">
        <f>IF(D21="ND","&lt;"&amp;$I$12,IF(D21=0,"",TEXT(TEXT(D21,"."&amp;REPT("0",$G$14)&amp;"E+000"),"0"&amp;REPT(".",($G$14-(1+INT(LOG10(ABS(D21)))))&gt;0)&amp;REPT("0",($G$14-(1+INT(LOG10(ABS(D21)))))*(($G$14-(1+INT(LOG10(ABS(D21)))))&gt;0)))))</f>
        <v>327</v>
      </c>
      <c r="I21" s="138"/>
      <c r="J21" s="123"/>
      <c r="K21" s="68"/>
      <c r="L21" s="139"/>
      <c r="M21" s="141"/>
      <c r="W21" s="47"/>
      <c r="X21" s="3"/>
      <c r="AJ21" s="37"/>
      <c r="AK21" s="37"/>
      <c r="AL21" s="37"/>
      <c r="AM21" s="37"/>
      <c r="AN21" s="37"/>
      <c r="AO21" s="37"/>
      <c r="AP21" s="29"/>
      <c r="AQ21" s="29"/>
    </row>
    <row r="22" spans="1:43" ht="13.5" customHeight="1" thickBot="1" x14ac:dyDescent="0.25">
      <c r="A22" s="2">
        <v>3</v>
      </c>
      <c r="B22" s="120"/>
      <c r="C22" s="68"/>
      <c r="D22" s="179">
        <v>327</v>
      </c>
      <c r="E22" s="69"/>
      <c r="F22" s="300"/>
      <c r="G22" s="136"/>
      <c r="H22" s="137" t="str">
        <f>IF(D22="ND","&lt;"&amp;$I$12,IF(D22=0,"",TEXT(TEXT(D22,"."&amp;REPT("0",$G$14)&amp;"E+000"),"0"&amp;REPT(".",($G$14-(1+INT(LOG10(ABS(D22)))))&gt;0)&amp;REPT("0",($G$14-(1+INT(LOG10(ABS(D22)))))*(($G$14-(1+INT(LOG10(ABS(D22)))))&gt;0)))))</f>
        <v>327</v>
      </c>
      <c r="I22" s="138"/>
      <c r="J22" s="123"/>
      <c r="K22" s="68"/>
      <c r="L22" s="139"/>
      <c r="M22" s="142"/>
      <c r="O22" s="261" t="s">
        <v>130</v>
      </c>
      <c r="P22" s="262"/>
      <c r="Q22" s="262"/>
      <c r="R22" s="262"/>
      <c r="S22" s="262"/>
      <c r="T22" s="61" t="s">
        <v>45</v>
      </c>
      <c r="U22" s="119" t="str">
        <f>TEXT(TEXT(AU203,"."&amp;REPT("0",$G$14)&amp;"E+000"),"0"&amp;REPT(".",($G$14-(1+INT(LOG10(ABS(AU203)))))&gt;0)&amp; REPT("0",($G$14-(1+INT(LOG10(ABS(AU203)))))*(($G$14-(1+INT(LOG10(ABS(AU203)))))&gt;0)))</f>
        <v>1.65</v>
      </c>
      <c r="W22" s="47"/>
      <c r="X22" s="3"/>
      <c r="AJ22" s="37"/>
      <c r="AK22" s="37"/>
      <c r="AL22" s="37"/>
      <c r="AM22" s="37"/>
      <c r="AN22" s="37"/>
      <c r="AO22" s="37"/>
      <c r="AP22" s="29"/>
      <c r="AQ22" s="29"/>
    </row>
    <row r="23" spans="1:43" ht="13.5" customHeight="1" thickBot="1" x14ac:dyDescent="0.25">
      <c r="A23" s="2">
        <v>4</v>
      </c>
      <c r="B23" s="120"/>
      <c r="C23" s="68"/>
      <c r="D23" s="179">
        <v>327</v>
      </c>
      <c r="E23" s="69"/>
      <c r="F23" s="300"/>
      <c r="G23" s="136"/>
      <c r="H23" s="137" t="str">
        <f>IF(D23="ND","&lt;"&amp;$I$12,IF(D23=0,"",TEXT(TEXT(D23,"."&amp;REPT("0",$G$14)&amp;"E+000"),"0"&amp;REPT(".",($G$14-(1+INT(LOG10(ABS(D23)))))&gt;0)&amp;REPT("0",($G$14-(1+INT(LOG10(ABS(D23)))))*(($G$14-(1+INT(LOG10(ABS(D23)))))&gt;0)))))</f>
        <v>327</v>
      </c>
      <c r="I23" s="138"/>
      <c r="J23" s="123"/>
      <c r="K23" s="68"/>
      <c r="L23" s="139"/>
      <c r="M23" s="142"/>
      <c r="W23" s="34"/>
      <c r="X23" s="3"/>
      <c r="AJ23" s="37"/>
      <c r="AK23" s="37"/>
      <c r="AL23" s="37"/>
      <c r="AM23" s="37"/>
      <c r="AN23" s="37"/>
      <c r="AO23" s="37"/>
      <c r="AP23" s="29"/>
      <c r="AQ23" s="29"/>
    </row>
    <row r="24" spans="1:43" ht="13.5" customHeight="1" thickBot="1" x14ac:dyDescent="0.25">
      <c r="A24" s="2">
        <v>5</v>
      </c>
      <c r="B24" s="120"/>
      <c r="C24" s="68"/>
      <c r="D24" s="179">
        <v>327</v>
      </c>
      <c r="E24" s="69"/>
      <c r="F24" s="300"/>
      <c r="G24" s="136"/>
      <c r="H24" s="137" t="str">
        <f t="shared" ref="H24:H87" si="0">IF(D24="ND","&lt;"&amp;$I$12,IF(D24=0,"",TEXT(TEXT(D24,"."&amp;REPT("0",$G$14)&amp;"E+000"),"0"&amp;REPT(".",($G$14-(1+INT(LOG10(ABS(D24)))))&gt;0)&amp;REPT("0",($G$14-(1+INT(LOG10(ABS(D24)))))*(($G$14-(1+INT(LOG10(ABS(D24)))))&gt;0)))))</f>
        <v>327</v>
      </c>
      <c r="I24" s="138"/>
      <c r="J24" s="123"/>
      <c r="K24" s="68"/>
      <c r="L24" s="139"/>
      <c r="M24" s="142"/>
      <c r="N24" s="62"/>
      <c r="O24" s="263" t="s">
        <v>125</v>
      </c>
      <c r="P24" s="260"/>
      <c r="Q24" s="260"/>
      <c r="R24" s="260"/>
      <c r="S24" s="260"/>
      <c r="T24" s="63" t="s">
        <v>45</v>
      </c>
      <c r="U24" s="204">
        <f>1*(TEXT(TEXT(AV198,"."&amp;REPT("0",$G$14)&amp;"E+000"),"0"&amp;REPT(".",($G$14-(1+INT(LOG10(ABS(AV198)))))&gt;0)&amp; REPT("0",($G$14-(1+INT(LOG10(ABS(AV198)))))*(($G$14-(1+INT(LOG10(ABS(AV198)))))&gt;0))))</f>
        <v>540</v>
      </c>
      <c r="V24" s="65" t="str">
        <f>IF(G10=0,"Units?",G10)</f>
        <v>ug/L</v>
      </c>
      <c r="W24" s="34"/>
      <c r="X24" s="3"/>
      <c r="AJ24" s="37"/>
      <c r="AK24" s="37"/>
      <c r="AL24" s="37"/>
      <c r="AM24" s="37"/>
      <c r="AN24" s="37"/>
      <c r="AO24" s="37"/>
      <c r="AP24" s="29"/>
      <c r="AQ24" s="29"/>
    </row>
    <row r="25" spans="1:43" ht="13.5" customHeight="1" x14ac:dyDescent="0.2">
      <c r="A25" s="2">
        <v>6</v>
      </c>
      <c r="B25" s="120"/>
      <c r="C25" s="68"/>
      <c r="D25" s="179">
        <v>327</v>
      </c>
      <c r="E25" s="69"/>
      <c r="F25" s="300"/>
      <c r="G25" s="136"/>
      <c r="H25" s="137" t="str">
        <f t="shared" si="0"/>
        <v>327</v>
      </c>
      <c r="I25" s="138"/>
      <c r="J25" s="123"/>
      <c r="K25" s="68"/>
      <c r="L25" s="139"/>
      <c r="M25" s="142"/>
      <c r="O25" s="3"/>
      <c r="Q25" s="3"/>
      <c r="T25" s="3"/>
      <c r="U25" s="182"/>
      <c r="W25" s="15"/>
      <c r="X25" s="3"/>
      <c r="AJ25" s="37"/>
      <c r="AK25" s="37"/>
      <c r="AL25" s="37"/>
      <c r="AM25" s="37"/>
      <c r="AN25" s="37"/>
      <c r="AO25" s="37"/>
      <c r="AP25" s="29"/>
      <c r="AQ25" s="29"/>
    </row>
    <row r="26" spans="1:43" ht="13.5" customHeight="1" thickBot="1" x14ac:dyDescent="0.25">
      <c r="A26" s="2">
        <v>7</v>
      </c>
      <c r="B26" s="120"/>
      <c r="C26" s="68"/>
      <c r="D26" s="179">
        <v>327</v>
      </c>
      <c r="E26" s="69"/>
      <c r="F26" s="300"/>
      <c r="G26" s="136"/>
      <c r="H26" s="137" t="str">
        <f t="shared" si="0"/>
        <v>327</v>
      </c>
      <c r="I26" s="138"/>
      <c r="J26" s="123"/>
      <c r="K26" s="68"/>
      <c r="L26" s="195"/>
      <c r="M26" s="142"/>
      <c r="W26" s="15"/>
      <c r="X26" s="3"/>
      <c r="AJ26" s="37"/>
      <c r="AK26" s="37"/>
      <c r="AL26" s="37"/>
      <c r="AM26" s="37"/>
      <c r="AN26" s="37"/>
      <c r="AO26" s="37"/>
      <c r="AP26" s="29"/>
      <c r="AQ26" s="29"/>
    </row>
    <row r="27" spans="1:43" ht="13.5" customHeight="1" x14ac:dyDescent="0.2">
      <c r="A27" s="2">
        <v>8</v>
      </c>
      <c r="B27" s="120"/>
      <c r="C27" s="68"/>
      <c r="D27" s="179">
        <v>327</v>
      </c>
      <c r="E27" s="69"/>
      <c r="F27" s="300"/>
      <c r="G27" s="136"/>
      <c r="H27" s="137" t="str">
        <f t="shared" si="0"/>
        <v>327</v>
      </c>
      <c r="I27" s="138"/>
      <c r="J27" s="123"/>
      <c r="K27" s="68"/>
      <c r="L27" s="139"/>
      <c r="M27" s="142"/>
      <c r="O27" s="272" t="s">
        <v>147</v>
      </c>
      <c r="P27" s="273"/>
      <c r="Q27" s="273"/>
      <c r="R27" s="273"/>
      <c r="S27" s="196" t="s">
        <v>45</v>
      </c>
      <c r="T27" s="197">
        <v>750</v>
      </c>
      <c r="U27" s="198" t="str">
        <f>IF($G$10=0,"Units?",$G$10)</f>
        <v>ug/L</v>
      </c>
      <c r="V27" s="11"/>
      <c r="W27" s="33"/>
      <c r="AJ27" s="37"/>
      <c r="AK27" s="37"/>
      <c r="AL27" s="37"/>
      <c r="AM27" s="37"/>
      <c r="AN27" s="37"/>
      <c r="AO27" s="37"/>
      <c r="AP27" s="29"/>
      <c r="AQ27" s="29"/>
    </row>
    <row r="28" spans="1:43" ht="13.5" customHeight="1" thickBot="1" x14ac:dyDescent="0.25">
      <c r="A28" s="2">
        <v>9</v>
      </c>
      <c r="B28" s="120"/>
      <c r="C28" s="68"/>
      <c r="D28" s="179">
        <v>327</v>
      </c>
      <c r="E28" s="69"/>
      <c r="F28" s="300"/>
      <c r="G28" s="136"/>
      <c r="H28" s="137" t="str">
        <f t="shared" si="0"/>
        <v>327</v>
      </c>
      <c r="I28" s="138"/>
      <c r="J28" s="123"/>
      <c r="K28" s="68"/>
      <c r="L28" s="139"/>
      <c r="M28" s="142"/>
      <c r="O28" s="274"/>
      <c r="P28" s="275"/>
      <c r="Q28" s="275"/>
      <c r="R28" s="275"/>
      <c r="S28" s="199"/>
      <c r="T28" s="200"/>
      <c r="U28" s="201"/>
      <c r="V28" s="11"/>
      <c r="W28" s="33"/>
      <c r="AJ28" s="37"/>
      <c r="AK28" s="37"/>
      <c r="AL28" s="37"/>
      <c r="AM28" s="37"/>
      <c r="AN28" s="37"/>
      <c r="AO28" s="37"/>
      <c r="AP28" s="29"/>
      <c r="AQ28" s="29"/>
    </row>
    <row r="29" spans="1:43" ht="13.5" customHeight="1" thickBot="1" x14ac:dyDescent="0.25">
      <c r="A29" s="2">
        <v>10</v>
      </c>
      <c r="B29" s="120"/>
      <c r="C29" s="68"/>
      <c r="D29" s="179">
        <v>327</v>
      </c>
      <c r="E29" s="69"/>
      <c r="F29" s="300"/>
      <c r="G29" s="136"/>
      <c r="H29" s="137" t="str">
        <f t="shared" si="0"/>
        <v>327</v>
      </c>
      <c r="I29" s="138"/>
      <c r="J29" s="123"/>
      <c r="K29" s="68"/>
      <c r="L29" s="139"/>
      <c r="M29" s="142"/>
      <c r="O29" s="188"/>
      <c r="P29" s="189"/>
      <c r="Q29" s="33"/>
      <c r="R29" s="33"/>
      <c r="S29" s="33"/>
      <c r="T29" s="187"/>
      <c r="U29" s="187"/>
      <c r="V29" s="11"/>
      <c r="W29" s="15"/>
      <c r="AJ29" s="37"/>
      <c r="AK29" s="37"/>
      <c r="AL29" s="37"/>
      <c r="AM29" s="37"/>
      <c r="AN29" s="37"/>
      <c r="AO29" s="37"/>
      <c r="AP29" s="29"/>
      <c r="AQ29" s="29"/>
    </row>
    <row r="30" spans="1:43" ht="13.5" customHeight="1" x14ac:dyDescent="0.2">
      <c r="A30" s="2">
        <v>11</v>
      </c>
      <c r="B30" s="120"/>
      <c r="C30" s="68"/>
      <c r="D30" s="179">
        <v>327</v>
      </c>
      <c r="E30" s="69"/>
      <c r="F30" s="300"/>
      <c r="G30" s="136"/>
      <c r="H30" s="137" t="str">
        <f t="shared" si="0"/>
        <v>327</v>
      </c>
      <c r="I30" s="138"/>
      <c r="J30" s="123"/>
      <c r="K30" s="68"/>
      <c r="L30" s="139"/>
      <c r="M30" s="142"/>
      <c r="O30" s="266" t="s">
        <v>122</v>
      </c>
      <c r="P30" s="267"/>
      <c r="Q30" s="267"/>
      <c r="R30" s="267"/>
      <c r="S30" s="267"/>
      <c r="T30" s="270" t="s">
        <v>45</v>
      </c>
      <c r="U30" s="264" t="str">
        <f>IF(T27="","N/A", IF(U24&gt;=T27,"YES","NO"))</f>
        <v>NO</v>
      </c>
      <c r="V30" s="11"/>
      <c r="W30" s="15"/>
      <c r="AJ30" s="37"/>
      <c r="AK30" s="37"/>
      <c r="AL30" s="37"/>
      <c r="AM30" s="37"/>
      <c r="AN30" s="37"/>
      <c r="AO30" s="37"/>
      <c r="AP30" s="29"/>
      <c r="AQ30" s="29"/>
    </row>
    <row r="31" spans="1:43" ht="13.5" customHeight="1" thickBot="1" x14ac:dyDescent="0.25">
      <c r="A31" s="2">
        <v>12</v>
      </c>
      <c r="B31" s="120"/>
      <c r="C31" s="68"/>
      <c r="D31" s="179">
        <v>327</v>
      </c>
      <c r="E31" s="69"/>
      <c r="F31" s="300"/>
      <c r="G31" s="136"/>
      <c r="H31" s="137" t="str">
        <f t="shared" si="0"/>
        <v>327</v>
      </c>
      <c r="I31" s="138"/>
      <c r="J31" s="123"/>
      <c r="K31" s="68"/>
      <c r="L31" s="139"/>
      <c r="M31" s="142"/>
      <c r="O31" s="268"/>
      <c r="P31" s="269"/>
      <c r="Q31" s="269"/>
      <c r="R31" s="269"/>
      <c r="S31" s="269"/>
      <c r="T31" s="271"/>
      <c r="U31" s="265"/>
      <c r="V31" s="202"/>
      <c r="W31" s="15"/>
      <c r="AJ31" s="37"/>
      <c r="AK31" s="37"/>
      <c r="AL31" s="37"/>
      <c r="AM31" s="37"/>
      <c r="AN31" s="37"/>
      <c r="AO31" s="37"/>
      <c r="AP31" s="29"/>
      <c r="AQ31" s="29"/>
    </row>
    <row r="32" spans="1:43" ht="13.5" customHeight="1" x14ac:dyDescent="0.2">
      <c r="A32" s="2">
        <v>13</v>
      </c>
      <c r="B32" s="120"/>
      <c r="C32" s="68"/>
      <c r="D32" s="179">
        <v>327</v>
      </c>
      <c r="E32" s="69"/>
      <c r="F32" s="300"/>
      <c r="G32" s="136"/>
      <c r="H32" s="137" t="str">
        <f t="shared" si="0"/>
        <v>327</v>
      </c>
      <c r="I32" s="138"/>
      <c r="J32" s="123"/>
      <c r="K32" s="68"/>
      <c r="L32" s="139"/>
      <c r="M32" s="142"/>
      <c r="V32" s="11"/>
      <c r="W32" s="15"/>
      <c r="AJ32" s="37"/>
      <c r="AK32" s="37"/>
      <c r="AL32" s="37"/>
      <c r="AM32" s="37"/>
      <c r="AN32" s="37"/>
      <c r="AO32" s="37"/>
      <c r="AP32" s="29"/>
      <c r="AQ32" s="29"/>
    </row>
    <row r="33" spans="1:43" ht="13.5" customHeight="1" thickBot="1" x14ac:dyDescent="0.25">
      <c r="A33" s="2">
        <v>14</v>
      </c>
      <c r="B33" s="120"/>
      <c r="C33" s="68"/>
      <c r="D33" s="179">
        <v>327</v>
      </c>
      <c r="E33" s="69"/>
      <c r="F33" s="300"/>
      <c r="G33" s="136"/>
      <c r="H33" s="137" t="str">
        <f t="shared" si="0"/>
        <v>327</v>
      </c>
      <c r="I33" s="138"/>
      <c r="J33" s="123"/>
      <c r="K33" s="68"/>
      <c r="L33" s="139"/>
      <c r="M33" s="142"/>
      <c r="V33" s="203"/>
      <c r="W33" s="15"/>
      <c r="AJ33" s="37"/>
      <c r="AK33" s="37"/>
      <c r="AL33" s="37"/>
      <c r="AM33" s="37"/>
      <c r="AN33" s="37"/>
      <c r="AO33" s="37"/>
      <c r="AP33" s="29"/>
      <c r="AQ33" s="29"/>
    </row>
    <row r="34" spans="1:43" ht="13.5" customHeight="1" x14ac:dyDescent="0.2">
      <c r="A34" s="2">
        <v>15</v>
      </c>
      <c r="B34" s="120"/>
      <c r="C34" s="68"/>
      <c r="D34" s="179">
        <v>327</v>
      </c>
      <c r="E34" s="69"/>
      <c r="F34" s="300"/>
      <c r="G34" s="136"/>
      <c r="H34" s="137" t="str">
        <f t="shared" si="0"/>
        <v>327</v>
      </c>
      <c r="I34" s="138"/>
      <c r="J34" s="123"/>
      <c r="K34" s="68"/>
      <c r="L34" s="139"/>
      <c r="M34" s="142"/>
      <c r="O34" s="272" t="s">
        <v>148</v>
      </c>
      <c r="P34" s="273"/>
      <c r="Q34" s="273"/>
      <c r="R34" s="273"/>
      <c r="S34" s="196" t="s">
        <v>45</v>
      </c>
      <c r="T34" s="197"/>
      <c r="U34" s="198" t="str">
        <f>IF($G$10=0,"Units?",$G$10)</f>
        <v>ug/L</v>
      </c>
      <c r="W34" s="15"/>
      <c r="AJ34" s="37"/>
      <c r="AK34" s="37"/>
      <c r="AL34" s="37"/>
      <c r="AM34" s="37"/>
      <c r="AN34" s="37"/>
      <c r="AO34" s="37"/>
      <c r="AP34" s="29"/>
      <c r="AQ34" s="29"/>
    </row>
    <row r="35" spans="1:43" ht="13.5" customHeight="1" thickBot="1" x14ac:dyDescent="0.25">
      <c r="A35" s="2">
        <v>16</v>
      </c>
      <c r="B35" s="120"/>
      <c r="C35" s="68"/>
      <c r="D35" s="179">
        <v>327</v>
      </c>
      <c r="E35" s="69"/>
      <c r="F35" s="300"/>
      <c r="G35" s="136"/>
      <c r="H35" s="137" t="str">
        <f t="shared" si="0"/>
        <v>327</v>
      </c>
      <c r="I35" s="138"/>
      <c r="J35" s="123"/>
      <c r="K35" s="68"/>
      <c r="L35" s="139"/>
      <c r="M35" s="142"/>
      <c r="O35" s="274"/>
      <c r="P35" s="275"/>
      <c r="Q35" s="275"/>
      <c r="R35" s="275"/>
      <c r="S35" s="199"/>
      <c r="T35" s="200"/>
      <c r="U35" s="201"/>
      <c r="V35" s="181"/>
      <c r="W35" s="48"/>
      <c r="AJ35" s="37"/>
      <c r="AK35" s="37"/>
      <c r="AL35" s="37"/>
      <c r="AM35" s="37"/>
      <c r="AN35" s="37"/>
      <c r="AO35" s="37"/>
      <c r="AP35" s="29"/>
      <c r="AQ35" s="29"/>
    </row>
    <row r="36" spans="1:43" ht="13.5" customHeight="1" thickBot="1" x14ac:dyDescent="0.25">
      <c r="A36" s="2">
        <v>17</v>
      </c>
      <c r="B36" s="120"/>
      <c r="C36" s="68"/>
      <c r="D36" s="179">
        <v>327</v>
      </c>
      <c r="E36" s="69"/>
      <c r="F36" s="300"/>
      <c r="G36" s="136"/>
      <c r="H36" s="137" t="str">
        <f t="shared" si="0"/>
        <v>327</v>
      </c>
      <c r="I36" s="138"/>
      <c r="J36" s="123"/>
      <c r="K36" s="68"/>
      <c r="L36" s="139"/>
      <c r="M36" s="142"/>
      <c r="O36" s="188"/>
      <c r="P36" s="189"/>
      <c r="Q36" s="33"/>
      <c r="R36" s="33"/>
      <c r="S36" s="33"/>
      <c r="T36" s="187"/>
      <c r="U36" s="187"/>
      <c r="V36" s="42"/>
      <c r="W36" s="15"/>
      <c r="AJ36" s="37"/>
      <c r="AK36" s="37"/>
      <c r="AL36" s="37"/>
      <c r="AM36" s="37"/>
      <c r="AN36" s="37"/>
      <c r="AO36" s="37"/>
      <c r="AP36" s="29"/>
      <c r="AQ36" s="29"/>
    </row>
    <row r="37" spans="1:43" ht="13.5" customHeight="1" x14ac:dyDescent="0.2">
      <c r="A37" s="2">
        <v>18</v>
      </c>
      <c r="B37" s="120"/>
      <c r="C37" s="68"/>
      <c r="D37" s="179">
        <v>327</v>
      </c>
      <c r="E37" s="69"/>
      <c r="F37" s="300"/>
      <c r="G37" s="136"/>
      <c r="H37" s="137" t="str">
        <f t="shared" si="0"/>
        <v>327</v>
      </c>
      <c r="I37" s="138"/>
      <c r="J37" s="123"/>
      <c r="K37" s="68"/>
      <c r="L37" s="139"/>
      <c r="M37" s="142"/>
      <c r="O37" s="266" t="s">
        <v>153</v>
      </c>
      <c r="P37" s="267"/>
      <c r="Q37" s="267"/>
      <c r="R37" s="267"/>
      <c r="S37" s="267"/>
      <c r="T37" s="270" t="s">
        <v>45</v>
      </c>
      <c r="U37" s="264" t="str">
        <f>IF(T34="","N/A", IF(U24&gt;=T34,"YES","NO"))</f>
        <v>N/A</v>
      </c>
      <c r="V37" s="218"/>
      <c r="W37" s="15"/>
      <c r="AJ37" s="37"/>
      <c r="AK37" s="37"/>
      <c r="AL37" s="37"/>
      <c r="AM37" s="37"/>
      <c r="AN37" s="37"/>
      <c r="AO37" s="37"/>
      <c r="AP37" s="29"/>
      <c r="AQ37" s="29"/>
    </row>
    <row r="38" spans="1:43" ht="13.5" customHeight="1" thickBot="1" x14ac:dyDescent="0.25">
      <c r="A38" s="2">
        <v>19</v>
      </c>
      <c r="B38" s="120"/>
      <c r="C38" s="68"/>
      <c r="D38" s="179">
        <v>327</v>
      </c>
      <c r="E38" s="69"/>
      <c r="F38" s="300"/>
      <c r="G38" s="136"/>
      <c r="H38" s="137" t="str">
        <f t="shared" si="0"/>
        <v>327</v>
      </c>
      <c r="I38" s="138"/>
      <c r="J38" s="123"/>
      <c r="K38" s="68"/>
      <c r="L38" s="139"/>
      <c r="M38" s="142"/>
      <c r="O38" s="268"/>
      <c r="P38" s="269"/>
      <c r="Q38" s="269"/>
      <c r="R38" s="269"/>
      <c r="S38" s="269"/>
      <c r="T38" s="271"/>
      <c r="U38" s="265"/>
      <c r="V38" s="34"/>
      <c r="W38" s="15"/>
      <c r="AJ38" s="37"/>
      <c r="AK38" s="37"/>
      <c r="AL38" s="37"/>
      <c r="AM38" s="37"/>
      <c r="AN38" s="37"/>
      <c r="AO38" s="37"/>
      <c r="AP38" s="29"/>
      <c r="AQ38" s="29"/>
    </row>
    <row r="39" spans="1:43" ht="13.5" customHeight="1" x14ac:dyDescent="0.2">
      <c r="A39" s="2">
        <v>20</v>
      </c>
      <c r="B39" s="120"/>
      <c r="C39" s="68"/>
      <c r="D39" s="179">
        <v>327</v>
      </c>
      <c r="E39" s="69"/>
      <c r="F39" s="300"/>
      <c r="G39" s="136"/>
      <c r="H39" s="137" t="str">
        <f t="shared" si="0"/>
        <v>327</v>
      </c>
      <c r="I39" s="138"/>
      <c r="J39" s="123"/>
      <c r="K39" s="68"/>
      <c r="L39" s="143"/>
      <c r="M39" s="142"/>
      <c r="O39" s="54"/>
      <c r="P39" s="54"/>
      <c r="Q39" s="54"/>
      <c r="R39" s="15"/>
      <c r="S39" s="33"/>
      <c r="T39" s="55"/>
      <c r="U39" s="15"/>
      <c r="V39" s="34"/>
      <c r="W39" s="15"/>
      <c r="AJ39" s="37"/>
      <c r="AK39" s="37"/>
      <c r="AL39" s="37"/>
      <c r="AM39" s="37"/>
      <c r="AN39" s="37"/>
      <c r="AO39" s="37"/>
      <c r="AP39" s="29"/>
      <c r="AQ39" s="29"/>
    </row>
    <row r="40" spans="1:43" ht="13.5" customHeight="1" thickBot="1" x14ac:dyDescent="0.25">
      <c r="A40" s="2">
        <v>21</v>
      </c>
      <c r="B40" s="120"/>
      <c r="C40" s="68"/>
      <c r="D40" s="179">
        <v>327</v>
      </c>
      <c r="E40" s="69"/>
      <c r="F40" s="300"/>
      <c r="G40" s="136"/>
      <c r="H40" s="137" t="str">
        <f t="shared" si="0"/>
        <v>327</v>
      </c>
      <c r="I40" s="138"/>
      <c r="J40" s="123"/>
      <c r="K40" s="68"/>
      <c r="L40" s="143"/>
      <c r="M40" s="142"/>
      <c r="O40" s="207"/>
      <c r="P40" s="15"/>
      <c r="Q40" s="15"/>
      <c r="R40" s="15"/>
      <c r="S40" s="15"/>
      <c r="T40" s="208"/>
      <c r="U40" s="209"/>
      <c r="W40" s="15"/>
      <c r="AJ40" s="37"/>
      <c r="AK40" s="37"/>
      <c r="AL40" s="37"/>
      <c r="AM40" s="37"/>
      <c r="AN40" s="37"/>
      <c r="AO40" s="37"/>
      <c r="AP40" s="29"/>
      <c r="AQ40" s="29"/>
    </row>
    <row r="41" spans="1:43" ht="13.5" customHeight="1" thickBot="1" x14ac:dyDescent="0.25">
      <c r="A41" s="2">
        <v>22</v>
      </c>
      <c r="B41" s="120"/>
      <c r="C41" s="68"/>
      <c r="D41" s="179">
        <v>327</v>
      </c>
      <c r="E41" s="69"/>
      <c r="F41" s="300"/>
      <c r="G41" s="136"/>
      <c r="H41" s="137" t="str">
        <f t="shared" si="0"/>
        <v>327</v>
      </c>
      <c r="I41" s="138"/>
      <c r="J41" s="123"/>
      <c r="K41" s="144"/>
      <c r="L41" s="145"/>
      <c r="M41" s="146"/>
      <c r="O41" s="272" t="s">
        <v>149</v>
      </c>
      <c r="P41" s="273"/>
      <c r="Q41" s="273"/>
      <c r="R41" s="273"/>
      <c r="S41" s="196" t="s">
        <v>45</v>
      </c>
      <c r="T41" s="197"/>
      <c r="U41" s="198" t="str">
        <f>IF($G$10=0,"Units?",$G$10)</f>
        <v>ug/L</v>
      </c>
      <c r="W41" s="15"/>
      <c r="AJ41" s="37"/>
      <c r="AK41" s="37"/>
      <c r="AL41" s="37"/>
      <c r="AM41" s="37"/>
      <c r="AN41" s="37"/>
      <c r="AO41" s="37"/>
      <c r="AP41" s="29"/>
      <c r="AQ41" s="29"/>
    </row>
    <row r="42" spans="1:43" ht="13.5" customHeight="1" thickTop="1" thickBot="1" x14ac:dyDescent="0.25">
      <c r="A42" s="2">
        <v>23</v>
      </c>
      <c r="B42" s="120"/>
      <c r="C42" s="68"/>
      <c r="D42" s="179">
        <v>327</v>
      </c>
      <c r="E42" s="69"/>
      <c r="F42" s="300"/>
      <c r="G42" s="136"/>
      <c r="H42" s="137" t="str">
        <f t="shared" si="0"/>
        <v>327</v>
      </c>
      <c r="I42" s="138"/>
      <c r="J42" s="147"/>
      <c r="K42" s="64"/>
      <c r="L42" s="132"/>
      <c r="M42" s="64"/>
      <c r="O42" s="274"/>
      <c r="P42" s="275"/>
      <c r="Q42" s="275"/>
      <c r="R42" s="275"/>
      <c r="S42" s="199"/>
      <c r="T42" s="200"/>
      <c r="U42" s="201"/>
      <c r="AJ42" s="37"/>
      <c r="AK42" s="37"/>
      <c r="AL42" s="37"/>
      <c r="AM42" s="37"/>
      <c r="AN42" s="37"/>
      <c r="AO42" s="37"/>
      <c r="AP42" s="29"/>
      <c r="AQ42" s="29"/>
    </row>
    <row r="43" spans="1:43" ht="13.5" customHeight="1" thickBot="1" x14ac:dyDescent="0.25">
      <c r="A43" s="2">
        <v>24</v>
      </c>
      <c r="B43" s="120"/>
      <c r="C43" s="68"/>
      <c r="D43" s="179">
        <v>327</v>
      </c>
      <c r="E43" s="69"/>
      <c r="F43" s="300"/>
      <c r="G43" s="136"/>
      <c r="H43" s="137" t="str">
        <f t="shared" si="0"/>
        <v>327</v>
      </c>
      <c r="I43" s="138"/>
      <c r="J43" s="147"/>
      <c r="K43" s="64"/>
      <c r="L43" s="64"/>
      <c r="M43" s="64"/>
      <c r="O43" s="188"/>
      <c r="P43" s="189"/>
      <c r="Q43" s="33"/>
      <c r="R43" s="33"/>
      <c r="S43" s="33"/>
      <c r="T43" s="187"/>
      <c r="U43" s="187"/>
      <c r="W43" s="47"/>
      <c r="AJ43" s="37"/>
      <c r="AK43" s="37"/>
      <c r="AL43" s="37"/>
      <c r="AM43" s="37"/>
      <c r="AN43" s="37"/>
      <c r="AO43" s="37"/>
      <c r="AP43" s="29"/>
      <c r="AQ43" s="29"/>
    </row>
    <row r="44" spans="1:43" ht="13.5" customHeight="1" x14ac:dyDescent="0.2">
      <c r="A44" s="2">
        <v>25</v>
      </c>
      <c r="B44" s="120"/>
      <c r="C44" s="68"/>
      <c r="D44" s="179">
        <v>327</v>
      </c>
      <c r="E44" s="69"/>
      <c r="F44" s="300"/>
      <c r="G44" s="136"/>
      <c r="H44" s="137" t="str">
        <f t="shared" si="0"/>
        <v>327</v>
      </c>
      <c r="I44" s="138"/>
      <c r="J44" s="147"/>
      <c r="K44" s="64"/>
      <c r="L44" s="64"/>
      <c r="M44" s="64"/>
      <c r="O44" s="266" t="s">
        <v>154</v>
      </c>
      <c r="P44" s="267"/>
      <c r="Q44" s="267"/>
      <c r="R44" s="267"/>
      <c r="S44" s="267"/>
      <c r="T44" s="270" t="s">
        <v>45</v>
      </c>
      <c r="U44" s="264" t="str">
        <f>IF(T41="","N/A",IF(U24&gt;=T41,"YES","NO"))</f>
        <v>N/A</v>
      </c>
      <c r="V44" s="11"/>
      <c r="W44" s="47"/>
      <c r="AJ44" s="37"/>
      <c r="AK44" s="37"/>
      <c r="AL44" s="37"/>
      <c r="AM44" s="37"/>
      <c r="AN44" s="30"/>
      <c r="AO44" s="30"/>
      <c r="AP44" s="27"/>
      <c r="AQ44" s="27"/>
    </row>
    <row r="45" spans="1:43" ht="13.5" customHeight="1" thickBot="1" x14ac:dyDescent="0.25">
      <c r="A45" s="2">
        <v>26</v>
      </c>
      <c r="B45" s="120"/>
      <c r="C45" s="68"/>
      <c r="D45" s="179">
        <v>327</v>
      </c>
      <c r="E45" s="69"/>
      <c r="F45" s="300"/>
      <c r="G45" s="136"/>
      <c r="H45" s="137" t="str">
        <f t="shared" si="0"/>
        <v>327</v>
      </c>
      <c r="I45" s="138"/>
      <c r="J45" s="147"/>
      <c r="K45" s="64"/>
      <c r="L45" s="64"/>
      <c r="M45" s="64"/>
      <c r="N45" s="223">
        <f>10/1.1</f>
        <v>9.0909090909090899</v>
      </c>
      <c r="O45" s="268"/>
      <c r="P45" s="269"/>
      <c r="Q45" s="269"/>
      <c r="R45" s="269"/>
      <c r="S45" s="269"/>
      <c r="T45" s="271"/>
      <c r="U45" s="265"/>
      <c r="V45" s="11"/>
      <c r="W45" s="47"/>
      <c r="AJ45" s="30"/>
      <c r="AK45" s="30"/>
      <c r="AL45" s="30"/>
      <c r="AM45" s="30"/>
      <c r="AN45" s="30"/>
      <c r="AO45" s="30"/>
      <c r="AP45" s="27"/>
      <c r="AQ45" s="27"/>
    </row>
    <row r="46" spans="1:43" ht="13.5" customHeight="1" x14ac:dyDescent="0.2">
      <c r="A46" s="2">
        <v>27</v>
      </c>
      <c r="B46" s="120"/>
      <c r="C46" s="68"/>
      <c r="D46" s="179">
        <v>327</v>
      </c>
      <c r="E46" s="69"/>
      <c r="F46" s="300"/>
      <c r="G46" s="136"/>
      <c r="H46" s="137" t="str">
        <f t="shared" si="0"/>
        <v>327</v>
      </c>
      <c r="I46" s="138"/>
      <c r="J46" s="147"/>
      <c r="K46" s="64"/>
      <c r="L46" s="64"/>
      <c r="M46" s="64"/>
      <c r="O46" s="213"/>
      <c r="P46" s="214"/>
      <c r="Q46" s="39"/>
      <c r="R46" s="39"/>
      <c r="S46" s="33"/>
      <c r="T46" s="187"/>
      <c r="U46" s="187"/>
      <c r="V46" s="11"/>
      <c r="W46" s="47"/>
      <c r="AJ46" s="30"/>
      <c r="AK46" s="30"/>
      <c r="AL46" s="30"/>
      <c r="AM46" s="30"/>
      <c r="AN46" s="30"/>
      <c r="AO46" s="30"/>
      <c r="AP46" s="27"/>
      <c r="AQ46" s="27"/>
    </row>
    <row r="47" spans="1:43" ht="13.5" customHeight="1" x14ac:dyDescent="0.2">
      <c r="A47" s="2">
        <v>28</v>
      </c>
      <c r="B47" s="120"/>
      <c r="C47" s="68"/>
      <c r="D47" s="179">
        <v>327</v>
      </c>
      <c r="E47" s="69"/>
      <c r="F47" s="300"/>
      <c r="G47" s="136"/>
      <c r="H47" s="137" t="str">
        <f t="shared" si="0"/>
        <v>327</v>
      </c>
      <c r="I47" s="138"/>
      <c r="J47" s="147"/>
      <c r="K47" s="64"/>
      <c r="L47" s="64"/>
      <c r="M47" s="64"/>
      <c r="N47" t="s">
        <v>146</v>
      </c>
      <c r="O47" s="212"/>
      <c r="P47" s="33"/>
      <c r="Q47" s="33"/>
      <c r="R47" s="33"/>
      <c r="S47" s="33"/>
      <c r="T47" s="154"/>
      <c r="U47" s="177"/>
      <c r="V47" s="11"/>
      <c r="W47" s="47"/>
      <c r="AJ47" s="30"/>
      <c r="AK47" s="30"/>
      <c r="AL47" s="30"/>
      <c r="AM47" s="30"/>
      <c r="AN47" s="30"/>
      <c r="AO47" s="30"/>
      <c r="AP47" s="27"/>
      <c r="AQ47" s="27"/>
    </row>
    <row r="48" spans="1:43" ht="13.5" customHeight="1" x14ac:dyDescent="0.2">
      <c r="A48" s="2">
        <v>29</v>
      </c>
      <c r="B48" s="120"/>
      <c r="C48" s="68"/>
      <c r="D48" s="179">
        <v>327</v>
      </c>
      <c r="E48" s="69"/>
      <c r="F48" s="300"/>
      <c r="G48" s="136"/>
      <c r="H48" s="137" t="str">
        <f t="shared" si="0"/>
        <v>327</v>
      </c>
      <c r="I48" s="138"/>
      <c r="J48" s="147"/>
      <c r="K48" s="64"/>
      <c r="L48" s="64"/>
      <c r="M48" s="64"/>
      <c r="O48" s="212"/>
      <c r="P48" s="190"/>
      <c r="Q48" s="212"/>
      <c r="R48" s="212"/>
      <c r="S48" s="33"/>
      <c r="T48" s="187"/>
      <c r="U48" s="187"/>
      <c r="V48" s="11"/>
      <c r="W48" s="47"/>
      <c r="AJ48" s="30"/>
      <c r="AK48" s="30"/>
      <c r="AL48" s="30"/>
      <c r="AM48" s="30"/>
      <c r="AN48" s="30"/>
      <c r="AO48" s="30"/>
      <c r="AP48" s="27"/>
      <c r="AQ48" s="27"/>
    </row>
    <row r="49" spans="1:43" ht="13.5" customHeight="1" x14ac:dyDescent="0.2">
      <c r="A49" s="2">
        <v>30</v>
      </c>
      <c r="B49" s="120"/>
      <c r="C49" s="68"/>
      <c r="D49" s="179">
        <v>327</v>
      </c>
      <c r="E49" s="69"/>
      <c r="F49" s="300"/>
      <c r="G49" s="136"/>
      <c r="H49" s="137" t="str">
        <f t="shared" si="0"/>
        <v>327</v>
      </c>
      <c r="I49" s="138"/>
      <c r="J49" s="147"/>
      <c r="K49" s="64"/>
      <c r="L49" s="64"/>
      <c r="M49" s="64"/>
      <c r="O49" s="212"/>
      <c r="P49" s="11"/>
      <c r="Q49" s="11"/>
      <c r="R49" s="11"/>
      <c r="S49" s="11"/>
      <c r="T49" s="23"/>
      <c r="U49" s="23"/>
      <c r="V49" s="11"/>
      <c r="W49" s="47"/>
      <c r="AJ49" s="30"/>
      <c r="AK49" s="30"/>
      <c r="AL49" s="30"/>
      <c r="AM49" s="30"/>
      <c r="AN49" s="30"/>
      <c r="AO49" s="30"/>
      <c r="AP49" s="27"/>
      <c r="AQ49" s="27"/>
    </row>
    <row r="50" spans="1:43" ht="13.5" customHeight="1" x14ac:dyDescent="0.2">
      <c r="A50" s="2">
        <v>31</v>
      </c>
      <c r="B50" s="120"/>
      <c r="C50" s="68"/>
      <c r="D50" s="179">
        <v>327</v>
      </c>
      <c r="E50" s="69"/>
      <c r="F50" s="300"/>
      <c r="G50" s="136"/>
      <c r="H50" s="137" t="str">
        <f t="shared" si="0"/>
        <v>327</v>
      </c>
      <c r="I50" s="138"/>
      <c r="J50" s="147"/>
      <c r="K50" s="64"/>
      <c r="L50" s="64"/>
      <c r="M50" s="64"/>
      <c r="O50" s="212"/>
      <c r="P50" s="215"/>
      <c r="Q50" s="212"/>
      <c r="R50" s="212"/>
      <c r="S50" s="33"/>
      <c r="T50" s="187"/>
      <c r="U50" s="187"/>
      <c r="V50" s="11"/>
      <c r="W50" s="47"/>
      <c r="AJ50" s="30"/>
      <c r="AK50" s="30"/>
      <c r="AL50" s="30"/>
      <c r="AM50" s="30"/>
      <c r="AN50" s="30"/>
      <c r="AO50" s="30"/>
      <c r="AP50" s="27"/>
      <c r="AQ50" s="27"/>
    </row>
    <row r="51" spans="1:43" ht="13.5" customHeight="1" x14ac:dyDescent="0.2">
      <c r="A51" s="2">
        <v>32</v>
      </c>
      <c r="B51" s="120"/>
      <c r="C51" s="68"/>
      <c r="D51" s="179">
        <v>327</v>
      </c>
      <c r="E51" s="69"/>
      <c r="F51" s="300"/>
      <c r="G51" s="136"/>
      <c r="H51" s="137" t="str">
        <f t="shared" si="0"/>
        <v>327</v>
      </c>
      <c r="I51" s="138"/>
      <c r="J51" s="147"/>
      <c r="K51" s="64"/>
      <c r="L51" s="64"/>
      <c r="M51" s="64"/>
      <c r="N51" s="184"/>
      <c r="O51" s="11"/>
      <c r="P51" s="11"/>
      <c r="Q51" s="11"/>
      <c r="R51" s="11"/>
      <c r="S51" s="11"/>
      <c r="T51" s="11"/>
      <c r="U51" s="11"/>
      <c r="V51" s="11"/>
      <c r="W51" s="47"/>
      <c r="AJ51" s="30"/>
      <c r="AK51" s="30"/>
      <c r="AL51" s="30"/>
      <c r="AM51" s="30"/>
      <c r="AN51" s="30"/>
      <c r="AO51" s="30"/>
      <c r="AP51" s="27"/>
      <c r="AQ51" s="27"/>
    </row>
    <row r="52" spans="1:43" ht="13.5" customHeight="1" x14ac:dyDescent="0.2">
      <c r="A52" s="2">
        <v>33</v>
      </c>
      <c r="B52" s="120"/>
      <c r="C52" s="68"/>
      <c r="D52" s="179">
        <v>327</v>
      </c>
      <c r="E52" s="69"/>
      <c r="F52" s="300"/>
      <c r="G52" s="136"/>
      <c r="H52" s="137" t="str">
        <f t="shared" si="0"/>
        <v>327</v>
      </c>
      <c r="I52" s="138"/>
      <c r="J52" s="147"/>
      <c r="K52" s="64"/>
      <c r="L52" s="64"/>
      <c r="M52" s="64"/>
      <c r="N52" s="184"/>
      <c r="O52" s="190"/>
      <c r="P52" s="212"/>
      <c r="Q52" s="212"/>
      <c r="R52" s="39"/>
      <c r="S52" s="191"/>
      <c r="T52" s="192"/>
      <c r="U52" s="15"/>
      <c r="V52" s="11"/>
      <c r="W52" s="47"/>
      <c r="AJ52" s="30"/>
      <c r="AK52" s="30"/>
      <c r="AL52" s="30"/>
      <c r="AM52" s="30"/>
      <c r="AN52" s="30"/>
      <c r="AO52" s="30"/>
      <c r="AP52" s="27"/>
      <c r="AQ52" s="27"/>
    </row>
    <row r="53" spans="1:43" ht="13.5" customHeight="1" x14ac:dyDescent="0.2">
      <c r="A53" s="2">
        <v>34</v>
      </c>
      <c r="B53" s="120"/>
      <c r="C53" s="68"/>
      <c r="D53" s="179">
        <v>327</v>
      </c>
      <c r="E53" s="69"/>
      <c r="F53" s="300"/>
      <c r="G53" s="136"/>
      <c r="H53" s="137" t="str">
        <f t="shared" si="0"/>
        <v>327</v>
      </c>
      <c r="I53" s="138"/>
      <c r="J53" s="147"/>
      <c r="K53" s="64"/>
      <c r="L53" s="64"/>
      <c r="M53" s="64"/>
      <c r="N53" s="184"/>
      <c r="O53" s="212"/>
      <c r="P53" s="212"/>
      <c r="Q53" s="212"/>
      <c r="R53" s="39"/>
      <c r="S53" s="193"/>
      <c r="T53" s="194"/>
      <c r="U53" s="15"/>
      <c r="V53" s="11"/>
      <c r="W53" s="15"/>
      <c r="AJ53" s="30"/>
      <c r="AK53" s="30"/>
      <c r="AL53" s="30"/>
      <c r="AM53" s="30"/>
      <c r="AN53" s="30"/>
      <c r="AO53" s="30"/>
      <c r="AP53" s="27"/>
      <c r="AQ53" s="27"/>
    </row>
    <row r="54" spans="1:43" ht="13.5" customHeight="1" x14ac:dyDescent="0.2">
      <c r="A54" s="2">
        <v>35</v>
      </c>
      <c r="B54" s="120"/>
      <c r="C54" s="68"/>
      <c r="D54" s="179">
        <v>327</v>
      </c>
      <c r="E54" s="69"/>
      <c r="F54" s="300"/>
      <c r="G54" s="136"/>
      <c r="H54" s="137" t="str">
        <f t="shared" si="0"/>
        <v>327</v>
      </c>
      <c r="I54" s="138"/>
      <c r="J54" s="147"/>
      <c r="K54" s="64"/>
      <c r="L54" s="64"/>
      <c r="M54" s="64"/>
      <c r="N54" s="184"/>
      <c r="O54" s="205"/>
      <c r="P54" s="35"/>
      <c r="Q54" s="35"/>
      <c r="R54" s="35"/>
      <c r="S54" s="35"/>
      <c r="T54" s="35"/>
      <c r="U54" s="35"/>
      <c r="V54" s="11"/>
      <c r="W54" s="15"/>
      <c r="AJ54" s="30"/>
      <c r="AK54" s="30"/>
      <c r="AL54" s="30"/>
      <c r="AM54" s="30"/>
      <c r="AN54" s="30"/>
      <c r="AO54" s="30"/>
      <c r="AP54" s="27"/>
      <c r="AQ54" s="27"/>
    </row>
    <row r="55" spans="1:43" ht="13.5" customHeight="1" x14ac:dyDescent="0.2">
      <c r="A55" s="2">
        <v>36</v>
      </c>
      <c r="B55" s="120"/>
      <c r="C55" s="68"/>
      <c r="D55" s="179">
        <v>327</v>
      </c>
      <c r="E55" s="69"/>
      <c r="F55" s="300"/>
      <c r="G55" s="136"/>
      <c r="H55" s="137" t="str">
        <f t="shared" si="0"/>
        <v>327</v>
      </c>
      <c r="I55" s="138"/>
      <c r="J55" s="147"/>
      <c r="K55" s="64"/>
      <c r="L55" s="64"/>
      <c r="M55" s="64"/>
      <c r="N55" s="184"/>
      <c r="O55" s="207"/>
      <c r="P55" s="15"/>
      <c r="Q55" s="15"/>
      <c r="R55" s="15"/>
      <c r="S55" s="51"/>
      <c r="T55" s="206"/>
      <c r="U55" s="187"/>
      <c r="V55" s="11"/>
      <c r="W55" s="15"/>
      <c r="AJ55" s="15"/>
      <c r="AK55" s="15"/>
      <c r="AL55" s="15"/>
      <c r="AM55" s="15"/>
      <c r="AN55" s="15"/>
      <c r="AO55" s="15"/>
    </row>
    <row r="56" spans="1:43" ht="13.5" customHeight="1" x14ac:dyDescent="0.2">
      <c r="A56" s="2">
        <v>37</v>
      </c>
      <c r="B56" s="120"/>
      <c r="C56" s="68"/>
      <c r="D56" s="179">
        <v>327</v>
      </c>
      <c r="E56" s="69"/>
      <c r="F56" s="300"/>
      <c r="G56" s="136"/>
      <c r="H56" s="137" t="str">
        <f t="shared" si="0"/>
        <v>327</v>
      </c>
      <c r="I56" s="138"/>
      <c r="J56" s="147"/>
      <c r="K56" s="64"/>
      <c r="L56" s="64"/>
      <c r="M56" s="64"/>
      <c r="N56" s="184"/>
      <c r="O56" s="54"/>
      <c r="P56" s="54"/>
      <c r="Q56" s="54"/>
      <c r="R56" s="15"/>
      <c r="S56" s="33"/>
      <c r="T56" s="55"/>
      <c r="U56" s="15"/>
      <c r="V56" s="11"/>
      <c r="W56" s="15"/>
      <c r="AJ56" s="15"/>
      <c r="AK56" s="15"/>
      <c r="AL56" s="15"/>
      <c r="AM56" s="15"/>
      <c r="AN56" s="15"/>
      <c r="AO56" s="15"/>
    </row>
    <row r="57" spans="1:43" ht="13.5" customHeight="1" x14ac:dyDescent="0.2">
      <c r="A57" s="2">
        <v>38</v>
      </c>
      <c r="B57" s="120"/>
      <c r="C57" s="68"/>
      <c r="D57" s="179">
        <v>327</v>
      </c>
      <c r="E57" s="69"/>
      <c r="F57" s="300"/>
      <c r="G57" s="136"/>
      <c r="H57" s="137" t="str">
        <f t="shared" si="0"/>
        <v>327</v>
      </c>
      <c r="I57" s="138"/>
      <c r="J57" s="147"/>
      <c r="K57" s="64"/>
      <c r="L57" s="64"/>
      <c r="M57" s="64"/>
      <c r="N57" s="184"/>
      <c r="O57" s="207"/>
      <c r="P57" s="15"/>
      <c r="Q57" s="15"/>
      <c r="R57" s="15"/>
      <c r="S57" s="15"/>
      <c r="T57" s="208"/>
      <c r="U57" s="209"/>
      <c r="V57" s="11"/>
      <c r="W57" s="15"/>
      <c r="AJ57" s="15"/>
      <c r="AK57" s="15"/>
      <c r="AL57" s="15"/>
      <c r="AM57" s="15"/>
      <c r="AN57" s="15"/>
      <c r="AO57" s="15"/>
    </row>
    <row r="58" spans="1:43" ht="13.5" customHeight="1" x14ac:dyDescent="0.2">
      <c r="A58" s="2">
        <v>39</v>
      </c>
      <c r="B58" s="120"/>
      <c r="C58" s="68"/>
      <c r="D58" s="179">
        <v>327</v>
      </c>
      <c r="E58" s="69"/>
      <c r="F58" s="300"/>
      <c r="G58" s="136"/>
      <c r="H58" s="137" t="str">
        <f t="shared" si="0"/>
        <v>327</v>
      </c>
      <c r="I58" s="138"/>
      <c r="J58" s="147"/>
      <c r="K58" s="64"/>
      <c r="L58" s="64"/>
      <c r="M58" s="64"/>
      <c r="N58" s="184"/>
      <c r="O58" s="15"/>
      <c r="P58" s="15"/>
      <c r="Q58" s="15"/>
      <c r="R58" s="15"/>
      <c r="S58" s="15"/>
      <c r="T58" s="210"/>
      <c r="U58" s="211"/>
      <c r="V58" s="11"/>
      <c r="W58" s="15"/>
      <c r="AJ58" s="15"/>
      <c r="AK58" s="15"/>
      <c r="AL58" s="15"/>
      <c r="AM58" s="15"/>
      <c r="AN58" s="15"/>
      <c r="AO58" s="15"/>
    </row>
    <row r="59" spans="1:43" ht="13.5" customHeight="1" x14ac:dyDescent="0.2">
      <c r="A59" s="2">
        <v>40</v>
      </c>
      <c r="B59" s="120"/>
      <c r="C59" s="68"/>
      <c r="D59" s="179">
        <v>327</v>
      </c>
      <c r="E59" s="69"/>
      <c r="F59" s="300"/>
      <c r="G59" s="136"/>
      <c r="H59" s="137" t="str">
        <f t="shared" si="0"/>
        <v>327</v>
      </c>
      <c r="I59" s="138"/>
      <c r="J59" s="147"/>
      <c r="K59" s="64"/>
      <c r="L59" s="64"/>
      <c r="M59" s="64"/>
      <c r="N59" s="184"/>
      <c r="O59" s="11"/>
      <c r="P59" s="11"/>
      <c r="Q59" s="11"/>
      <c r="R59" s="11"/>
      <c r="S59" s="11"/>
      <c r="T59" s="11"/>
      <c r="U59" s="11"/>
      <c r="V59" s="11"/>
      <c r="W59" s="45"/>
      <c r="AJ59" s="15"/>
      <c r="AK59" s="15"/>
      <c r="AL59" s="15"/>
      <c r="AM59" s="15"/>
      <c r="AN59" s="15"/>
      <c r="AO59" s="15"/>
    </row>
    <row r="60" spans="1:43" ht="13.5" customHeight="1" x14ac:dyDescent="0.2">
      <c r="A60" s="2">
        <v>41</v>
      </c>
      <c r="B60" s="120"/>
      <c r="C60" s="68"/>
      <c r="D60" s="179">
        <v>327</v>
      </c>
      <c r="E60" s="69"/>
      <c r="F60" s="300"/>
      <c r="G60" s="136"/>
      <c r="H60" s="137" t="str">
        <f t="shared" si="0"/>
        <v>327</v>
      </c>
      <c r="I60" s="138"/>
      <c r="J60" s="147"/>
      <c r="K60" s="64"/>
      <c r="L60" s="64"/>
      <c r="M60" s="64"/>
      <c r="N60" s="184"/>
      <c r="O60" s="11"/>
      <c r="P60" s="11"/>
      <c r="Q60" s="11"/>
      <c r="R60" s="11"/>
      <c r="S60" s="11"/>
      <c r="T60" s="11"/>
      <c r="U60" s="11"/>
      <c r="V60" s="11"/>
      <c r="W60" s="15"/>
      <c r="AJ60" s="15"/>
      <c r="AK60" s="15"/>
      <c r="AL60" s="15"/>
      <c r="AM60" s="15"/>
      <c r="AN60" s="15"/>
      <c r="AO60" s="15"/>
    </row>
    <row r="61" spans="1:43" ht="13.5" customHeight="1" x14ac:dyDescent="0.2">
      <c r="A61" s="2">
        <v>42</v>
      </c>
      <c r="B61" s="120"/>
      <c r="C61" s="68"/>
      <c r="D61" s="179">
        <v>327</v>
      </c>
      <c r="E61" s="69"/>
      <c r="F61" s="300"/>
      <c r="G61" s="136"/>
      <c r="H61" s="137" t="str">
        <f t="shared" si="0"/>
        <v>327</v>
      </c>
      <c r="I61" s="138"/>
      <c r="J61" s="147"/>
      <c r="K61" s="64"/>
      <c r="L61" s="64"/>
      <c r="M61" s="64"/>
      <c r="N61" s="184"/>
      <c r="O61" s="190"/>
      <c r="P61" s="212"/>
      <c r="Q61" s="212"/>
      <c r="R61" s="185"/>
      <c r="S61" s="186"/>
      <c r="T61" s="11"/>
      <c r="U61" s="11"/>
      <c r="V61" s="11"/>
      <c r="W61" s="15"/>
      <c r="AJ61" s="15"/>
      <c r="AK61" s="15"/>
      <c r="AL61" s="15"/>
      <c r="AM61" s="15"/>
      <c r="AN61" s="15"/>
      <c r="AO61" s="15"/>
    </row>
    <row r="62" spans="1:43" ht="13.5" customHeight="1" x14ac:dyDescent="0.2">
      <c r="A62" s="2">
        <v>43</v>
      </c>
      <c r="B62" s="120"/>
      <c r="C62" s="68"/>
      <c r="D62" s="179">
        <v>327</v>
      </c>
      <c r="E62" s="69"/>
      <c r="F62" s="300"/>
      <c r="G62" s="136"/>
      <c r="H62" s="137" t="str">
        <f t="shared" si="0"/>
        <v>327</v>
      </c>
      <c r="I62" s="138"/>
      <c r="J62" s="147"/>
      <c r="K62" s="64"/>
      <c r="L62" s="64"/>
      <c r="M62" s="64"/>
      <c r="N62" s="184"/>
      <c r="O62" s="11"/>
      <c r="P62" s="11"/>
      <c r="Q62" s="11"/>
      <c r="R62" s="11"/>
      <c r="S62" s="11"/>
      <c r="T62" s="11"/>
      <c r="U62" s="11"/>
      <c r="V62" s="11"/>
      <c r="W62" s="15"/>
      <c r="AJ62" s="15"/>
      <c r="AK62" s="15"/>
      <c r="AL62" s="15"/>
      <c r="AM62" s="15"/>
      <c r="AN62" s="15"/>
      <c r="AO62" s="15"/>
    </row>
    <row r="63" spans="1:43" ht="13.5" customHeight="1" x14ac:dyDescent="0.2">
      <c r="A63" s="2">
        <v>44</v>
      </c>
      <c r="B63" s="120"/>
      <c r="C63" s="68"/>
      <c r="D63" s="179">
        <v>327</v>
      </c>
      <c r="E63" s="69"/>
      <c r="F63" s="300"/>
      <c r="G63" s="136"/>
      <c r="H63" s="137" t="str">
        <f t="shared" si="0"/>
        <v>327</v>
      </c>
      <c r="I63" s="138"/>
      <c r="J63" s="147"/>
      <c r="K63" s="64"/>
      <c r="L63" s="64"/>
      <c r="M63" s="64"/>
      <c r="N63" s="184"/>
      <c r="O63" s="213"/>
      <c r="P63" s="214"/>
      <c r="Q63" s="39"/>
      <c r="R63" s="39"/>
      <c r="S63" s="33"/>
      <c r="T63" s="187"/>
      <c r="U63" s="187"/>
      <c r="V63" s="11"/>
      <c r="W63" s="15"/>
      <c r="AJ63" s="15"/>
      <c r="AK63" s="15"/>
      <c r="AL63" s="15"/>
      <c r="AM63" s="15"/>
      <c r="AN63" s="15"/>
      <c r="AO63" s="15"/>
    </row>
    <row r="64" spans="1:43" ht="13.5" customHeight="1" x14ac:dyDescent="0.2">
      <c r="A64" s="2">
        <v>45</v>
      </c>
      <c r="B64" s="120"/>
      <c r="C64" s="68"/>
      <c r="D64" s="179">
        <v>327</v>
      </c>
      <c r="E64" s="69"/>
      <c r="F64" s="300"/>
      <c r="G64" s="136"/>
      <c r="H64" s="137" t="str">
        <f t="shared" si="0"/>
        <v>327</v>
      </c>
      <c r="I64" s="138"/>
      <c r="J64" s="147"/>
      <c r="K64" s="64"/>
      <c r="L64" s="64"/>
      <c r="M64" s="64"/>
      <c r="N64" s="184"/>
      <c r="O64" s="212"/>
      <c r="P64" s="33"/>
      <c r="Q64" s="33"/>
      <c r="R64" s="33"/>
      <c r="S64" s="33"/>
      <c r="T64" s="154"/>
      <c r="U64" s="177"/>
      <c r="V64" s="11"/>
      <c r="W64" s="15"/>
      <c r="AJ64" s="15"/>
      <c r="AK64" s="15"/>
      <c r="AL64" s="15"/>
      <c r="AM64" s="15"/>
      <c r="AN64" s="15"/>
      <c r="AO64" s="15"/>
    </row>
    <row r="65" spans="1:41" ht="13.5" customHeight="1" x14ac:dyDescent="0.2">
      <c r="A65" s="2">
        <v>46</v>
      </c>
      <c r="B65" s="120"/>
      <c r="C65" s="68"/>
      <c r="D65" s="179">
        <v>327</v>
      </c>
      <c r="E65" s="69"/>
      <c r="F65" s="300"/>
      <c r="G65" s="136"/>
      <c r="H65" s="137" t="str">
        <f t="shared" si="0"/>
        <v>327</v>
      </c>
      <c r="I65" s="138"/>
      <c r="J65" s="147"/>
      <c r="K65" s="64"/>
      <c r="L65" s="64"/>
      <c r="M65" s="64"/>
      <c r="N65" s="184"/>
      <c r="O65" s="212"/>
      <c r="P65" s="190"/>
      <c r="Q65" s="212"/>
      <c r="R65" s="212"/>
      <c r="S65" s="33"/>
      <c r="T65" s="187"/>
      <c r="U65" s="187"/>
      <c r="V65" s="11"/>
      <c r="W65" s="45"/>
      <c r="AJ65" s="15"/>
      <c r="AK65" s="15"/>
      <c r="AL65" s="15"/>
      <c r="AM65" s="15"/>
      <c r="AN65" s="15"/>
      <c r="AO65" s="15"/>
    </row>
    <row r="66" spans="1:41" ht="13.5" customHeight="1" x14ac:dyDescent="0.2">
      <c r="A66" s="2">
        <v>47</v>
      </c>
      <c r="B66" s="120"/>
      <c r="C66" s="68"/>
      <c r="D66" s="179">
        <v>327</v>
      </c>
      <c r="E66" s="69"/>
      <c r="F66" s="300"/>
      <c r="G66" s="136"/>
      <c r="H66" s="137" t="str">
        <f t="shared" si="0"/>
        <v>327</v>
      </c>
      <c r="I66" s="138"/>
      <c r="J66" s="147"/>
      <c r="K66" s="64"/>
      <c r="L66" s="64"/>
      <c r="M66" s="64"/>
      <c r="N66" s="184"/>
      <c r="O66" s="212"/>
      <c r="P66" s="11"/>
      <c r="Q66" s="11"/>
      <c r="R66" s="11"/>
      <c r="S66" s="11"/>
      <c r="T66" s="23"/>
      <c r="U66" s="23"/>
      <c r="V66" s="11"/>
      <c r="W66" s="15"/>
      <c r="AJ66" s="15"/>
      <c r="AK66" s="15"/>
      <c r="AL66" s="15"/>
      <c r="AM66" s="15"/>
      <c r="AN66" s="15"/>
      <c r="AO66" s="15"/>
    </row>
    <row r="67" spans="1:41" ht="13.5" customHeight="1" x14ac:dyDescent="0.2">
      <c r="A67" s="2">
        <v>48</v>
      </c>
      <c r="B67" s="120"/>
      <c r="C67" s="68"/>
      <c r="D67" s="179">
        <v>327</v>
      </c>
      <c r="E67" s="69"/>
      <c r="F67" s="300"/>
      <c r="G67" s="136"/>
      <c r="H67" s="137" t="str">
        <f t="shared" si="0"/>
        <v>327</v>
      </c>
      <c r="I67" s="138"/>
      <c r="J67" s="147"/>
      <c r="K67" s="64"/>
      <c r="L67" s="64"/>
      <c r="M67" s="64"/>
      <c r="N67" s="184"/>
      <c r="O67" s="212"/>
      <c r="P67" s="215"/>
      <c r="Q67" s="212"/>
      <c r="R67" s="212"/>
      <c r="S67" s="33"/>
      <c r="T67" s="187"/>
      <c r="U67" s="187"/>
      <c r="V67" s="11"/>
      <c r="W67" s="15"/>
      <c r="AJ67" s="15"/>
      <c r="AK67" s="15"/>
      <c r="AL67" s="15"/>
      <c r="AM67" s="15"/>
      <c r="AN67" s="15"/>
      <c r="AO67" s="15"/>
    </row>
    <row r="68" spans="1:41" ht="13.5" customHeight="1" x14ac:dyDescent="0.2">
      <c r="A68" s="2">
        <v>49</v>
      </c>
      <c r="B68" s="120"/>
      <c r="C68" s="68"/>
      <c r="D68" s="179">
        <v>327</v>
      </c>
      <c r="E68" s="69"/>
      <c r="F68" s="300"/>
      <c r="G68" s="136"/>
      <c r="H68" s="137" t="str">
        <f t="shared" si="0"/>
        <v>327</v>
      </c>
      <c r="I68" s="138"/>
      <c r="J68" s="147"/>
      <c r="K68" s="64"/>
      <c r="L68" s="64"/>
      <c r="M68" s="64"/>
      <c r="N68" s="184"/>
      <c r="O68" s="11"/>
      <c r="P68" s="11"/>
      <c r="Q68" s="11"/>
      <c r="R68" s="11"/>
      <c r="S68" s="11"/>
      <c r="T68" s="11"/>
      <c r="U68" s="11"/>
      <c r="V68" s="11"/>
      <c r="W68" s="15"/>
      <c r="AJ68" s="15"/>
      <c r="AK68" s="15"/>
      <c r="AL68" s="15"/>
      <c r="AM68" s="15"/>
      <c r="AN68" s="15"/>
      <c r="AO68" s="15"/>
    </row>
    <row r="69" spans="1:41" ht="13.5" customHeight="1" x14ac:dyDescent="0.2">
      <c r="A69" s="2">
        <v>50</v>
      </c>
      <c r="B69" s="120"/>
      <c r="C69" s="68"/>
      <c r="D69" s="179">
        <v>327</v>
      </c>
      <c r="E69" s="69"/>
      <c r="F69" s="300"/>
      <c r="G69" s="136"/>
      <c r="H69" s="137" t="str">
        <f t="shared" si="0"/>
        <v>327</v>
      </c>
      <c r="I69" s="138"/>
      <c r="J69" s="147"/>
      <c r="K69" s="64"/>
      <c r="L69" s="64"/>
      <c r="M69" s="64"/>
      <c r="N69" s="184"/>
      <c r="O69" s="190"/>
      <c r="P69" s="212"/>
      <c r="Q69" s="212"/>
      <c r="R69" s="39"/>
      <c r="S69" s="191"/>
      <c r="T69" s="192"/>
      <c r="U69" s="11"/>
      <c r="V69" s="11"/>
      <c r="W69" s="15"/>
      <c r="AJ69" s="15"/>
      <c r="AK69" s="15"/>
      <c r="AL69" s="15"/>
      <c r="AM69" s="15"/>
      <c r="AN69" s="15"/>
      <c r="AO69" s="15"/>
    </row>
    <row r="70" spans="1:41" ht="13.5" customHeight="1" x14ac:dyDescent="0.2">
      <c r="A70" s="2">
        <v>51</v>
      </c>
      <c r="B70" s="120"/>
      <c r="C70" s="68"/>
      <c r="D70" s="179">
        <v>327</v>
      </c>
      <c r="E70" s="69"/>
      <c r="F70" s="300"/>
      <c r="G70" s="136"/>
      <c r="H70" s="137" t="str">
        <f t="shared" si="0"/>
        <v>327</v>
      </c>
      <c r="I70" s="138"/>
      <c r="J70" s="147"/>
      <c r="K70" s="64"/>
      <c r="L70" s="64"/>
      <c r="M70" s="64"/>
      <c r="N70" s="184"/>
      <c r="O70" s="212"/>
      <c r="P70" s="212"/>
      <c r="Q70" s="212"/>
      <c r="R70" s="39"/>
      <c r="S70" s="193"/>
      <c r="T70" s="194"/>
      <c r="U70" s="11"/>
      <c r="V70" s="11"/>
      <c r="W70" s="15"/>
      <c r="AJ70" s="15"/>
      <c r="AK70" s="15"/>
      <c r="AL70" s="15"/>
      <c r="AM70" s="15"/>
      <c r="AN70" s="15"/>
      <c r="AO70" s="15"/>
    </row>
    <row r="71" spans="1:41" ht="13.5" customHeight="1" x14ac:dyDescent="0.2">
      <c r="A71" s="2">
        <v>52</v>
      </c>
      <c r="B71" s="120"/>
      <c r="C71" s="68"/>
      <c r="D71" s="179">
        <v>327</v>
      </c>
      <c r="E71" s="69"/>
      <c r="F71" s="300"/>
      <c r="G71" s="136"/>
      <c r="H71" s="137" t="str">
        <f t="shared" si="0"/>
        <v>327</v>
      </c>
      <c r="I71" s="138"/>
      <c r="J71" s="147"/>
      <c r="K71" s="64"/>
      <c r="L71" s="64"/>
      <c r="M71" s="64"/>
      <c r="N71" s="184"/>
      <c r="O71" s="11"/>
      <c r="P71" s="11"/>
      <c r="Q71" s="11"/>
      <c r="R71" s="11"/>
      <c r="S71" s="11"/>
      <c r="T71" s="11"/>
      <c r="U71" s="11"/>
      <c r="V71" s="11"/>
      <c r="W71" s="15"/>
      <c r="AJ71" s="15"/>
      <c r="AK71" s="15"/>
      <c r="AL71" s="15"/>
      <c r="AM71" s="15"/>
      <c r="AN71" s="15"/>
      <c r="AO71" s="15"/>
    </row>
    <row r="72" spans="1:41" ht="13.5" customHeight="1" x14ac:dyDescent="0.2">
      <c r="A72" s="2">
        <v>53</v>
      </c>
      <c r="B72" s="120"/>
      <c r="C72" s="68"/>
      <c r="D72" s="179">
        <v>327</v>
      </c>
      <c r="E72" s="69"/>
      <c r="F72" s="300"/>
      <c r="G72" s="136"/>
      <c r="H72" s="137" t="str">
        <f t="shared" si="0"/>
        <v>327</v>
      </c>
      <c r="I72" s="138"/>
      <c r="J72" s="147"/>
      <c r="K72" s="64"/>
      <c r="L72" s="64"/>
      <c r="M72" s="64"/>
      <c r="N72" s="184"/>
      <c r="O72" s="207"/>
      <c r="P72" s="15"/>
      <c r="Q72" s="15"/>
      <c r="R72" s="15"/>
      <c r="S72" s="51"/>
      <c r="T72" s="206"/>
      <c r="U72" s="187"/>
      <c r="V72" s="11"/>
      <c r="W72" s="15"/>
      <c r="AJ72" s="15"/>
      <c r="AK72" s="15"/>
      <c r="AL72" s="15"/>
      <c r="AM72" s="15"/>
      <c r="AN72" s="15"/>
      <c r="AO72" s="15"/>
    </row>
    <row r="73" spans="1:41" ht="13.5" customHeight="1" x14ac:dyDescent="0.2">
      <c r="A73" s="2">
        <v>54</v>
      </c>
      <c r="B73" s="120"/>
      <c r="C73" s="68"/>
      <c r="D73" s="179">
        <v>327</v>
      </c>
      <c r="E73" s="69"/>
      <c r="F73" s="300"/>
      <c r="G73" s="136"/>
      <c r="H73" s="137" t="str">
        <f t="shared" si="0"/>
        <v>327</v>
      </c>
      <c r="I73" s="138"/>
      <c r="J73" s="147"/>
      <c r="K73" s="64"/>
      <c r="L73" s="64"/>
      <c r="M73" s="64"/>
      <c r="N73" s="184"/>
      <c r="O73" s="11"/>
      <c r="P73" s="11"/>
      <c r="Q73" s="11"/>
      <c r="R73" s="11"/>
      <c r="S73" s="11"/>
      <c r="T73" s="11"/>
      <c r="U73" s="11"/>
      <c r="V73" s="11"/>
      <c r="W73" s="15"/>
      <c r="AJ73" s="15"/>
      <c r="AK73" s="15"/>
      <c r="AL73" s="15"/>
      <c r="AM73" s="15"/>
      <c r="AN73" s="15"/>
      <c r="AO73" s="15"/>
    </row>
    <row r="74" spans="1:41" ht="13.5" customHeight="1" x14ac:dyDescent="0.2">
      <c r="A74" s="2">
        <v>55</v>
      </c>
      <c r="B74" s="120"/>
      <c r="C74" s="68"/>
      <c r="D74" s="179">
        <v>327</v>
      </c>
      <c r="E74" s="69"/>
      <c r="F74" s="300"/>
      <c r="G74" s="136"/>
      <c r="H74" s="137" t="str">
        <f t="shared" si="0"/>
        <v>327</v>
      </c>
      <c r="I74" s="138"/>
      <c r="J74" s="147"/>
      <c r="K74" s="64"/>
      <c r="L74" s="64"/>
      <c r="M74" s="64"/>
      <c r="N74" s="184"/>
      <c r="O74" s="207"/>
      <c r="P74" s="15"/>
      <c r="Q74" s="15"/>
      <c r="R74" s="15"/>
      <c r="S74" s="15"/>
      <c r="T74" s="208"/>
      <c r="U74" s="209"/>
      <c r="V74" s="11"/>
      <c r="W74" s="15"/>
      <c r="AJ74" s="15"/>
      <c r="AK74" s="15"/>
      <c r="AL74" s="15"/>
      <c r="AM74" s="15"/>
      <c r="AN74" s="15"/>
      <c r="AO74" s="15"/>
    </row>
    <row r="75" spans="1:41" ht="13.5" customHeight="1" x14ac:dyDescent="0.2">
      <c r="A75" s="2">
        <v>56</v>
      </c>
      <c r="B75" s="120"/>
      <c r="C75" s="68"/>
      <c r="D75" s="179">
        <v>327</v>
      </c>
      <c r="E75" s="69"/>
      <c r="F75" s="300"/>
      <c r="G75" s="136"/>
      <c r="H75" s="137" t="str">
        <f t="shared" si="0"/>
        <v>327</v>
      </c>
      <c r="I75" s="138"/>
      <c r="J75" s="147"/>
      <c r="K75" s="64"/>
      <c r="L75" s="64"/>
      <c r="M75" s="64"/>
      <c r="N75" s="184"/>
      <c r="O75" s="15"/>
      <c r="P75" s="15"/>
      <c r="Q75" s="15"/>
      <c r="R75" s="15"/>
      <c r="S75" s="15"/>
      <c r="T75" s="210"/>
      <c r="U75" s="211"/>
      <c r="V75" s="11"/>
      <c r="W75" s="15"/>
      <c r="AJ75" s="15"/>
      <c r="AK75" s="15"/>
      <c r="AL75" s="15"/>
      <c r="AM75" s="15"/>
      <c r="AN75" s="15"/>
      <c r="AO75" s="15"/>
    </row>
    <row r="76" spans="1:41" ht="13.5" customHeight="1" x14ac:dyDescent="0.2">
      <c r="A76" s="2">
        <v>57</v>
      </c>
      <c r="B76" s="120"/>
      <c r="C76" s="68"/>
      <c r="D76" s="179">
        <v>327</v>
      </c>
      <c r="E76" s="69"/>
      <c r="F76" s="300"/>
      <c r="G76" s="136"/>
      <c r="H76" s="137" t="str">
        <f t="shared" si="0"/>
        <v>327</v>
      </c>
      <c r="I76" s="138"/>
      <c r="J76" s="147"/>
      <c r="K76" s="64"/>
      <c r="L76" s="64"/>
      <c r="M76" s="64"/>
      <c r="N76" s="184"/>
      <c r="O76" s="11"/>
      <c r="P76" s="11"/>
      <c r="Q76" s="11"/>
      <c r="R76" s="11"/>
      <c r="S76" s="11"/>
      <c r="T76" s="11"/>
      <c r="U76" s="11"/>
      <c r="V76" s="11"/>
      <c r="W76" s="15"/>
      <c r="AJ76" s="15"/>
      <c r="AK76" s="15"/>
      <c r="AL76" s="15"/>
      <c r="AM76" s="15"/>
      <c r="AN76" s="15"/>
      <c r="AO76" s="15"/>
    </row>
    <row r="77" spans="1:41" ht="13.5" customHeight="1" x14ac:dyDescent="0.2">
      <c r="A77" s="2">
        <v>58</v>
      </c>
      <c r="B77" s="120"/>
      <c r="C77" s="68"/>
      <c r="D77" s="179"/>
      <c r="E77" s="69"/>
      <c r="F77" s="300"/>
      <c r="G77" s="136"/>
      <c r="H77" s="137" t="str">
        <f t="shared" si="0"/>
        <v/>
      </c>
      <c r="I77" s="138"/>
      <c r="J77" s="147"/>
      <c r="K77" s="64"/>
      <c r="L77" s="64"/>
      <c r="M77" s="64"/>
      <c r="O77" s="3"/>
      <c r="P77" s="3"/>
      <c r="Q77" s="3"/>
      <c r="R77" s="3"/>
      <c r="S77" s="3"/>
      <c r="T77" s="3"/>
      <c r="U77" s="3"/>
      <c r="V77" s="3"/>
      <c r="W77" s="15"/>
      <c r="AJ77" s="15"/>
      <c r="AK77" s="15"/>
      <c r="AL77" s="15"/>
      <c r="AM77" s="15"/>
      <c r="AN77" s="15"/>
      <c r="AO77" s="15"/>
    </row>
    <row r="78" spans="1:41" ht="13.5" customHeight="1" x14ac:dyDescent="0.2">
      <c r="A78" s="2">
        <v>59</v>
      </c>
      <c r="B78" s="120"/>
      <c r="C78" s="68"/>
      <c r="D78" s="179"/>
      <c r="E78" s="69"/>
      <c r="F78" s="300"/>
      <c r="G78" s="136"/>
      <c r="H78" s="137" t="str">
        <f t="shared" si="0"/>
        <v/>
      </c>
      <c r="I78" s="138"/>
      <c r="J78" s="147"/>
      <c r="K78" s="64"/>
      <c r="L78" s="64"/>
      <c r="M78" s="64"/>
      <c r="O78" s="52"/>
      <c r="P78" s="15"/>
      <c r="Q78" s="15"/>
      <c r="R78" s="15"/>
      <c r="S78" s="51"/>
      <c r="T78" s="53"/>
      <c r="U78" s="32"/>
      <c r="V78" s="3"/>
      <c r="W78" s="15"/>
      <c r="AJ78" s="15"/>
      <c r="AK78" s="15"/>
      <c r="AL78" s="15"/>
      <c r="AM78" s="15"/>
      <c r="AN78" s="15"/>
      <c r="AO78" s="15"/>
    </row>
    <row r="79" spans="1:41" ht="13.5" customHeight="1" x14ac:dyDescent="0.2">
      <c r="A79" s="2">
        <v>60</v>
      </c>
      <c r="B79" s="120"/>
      <c r="C79" s="68"/>
      <c r="D79" s="179"/>
      <c r="E79" s="69"/>
      <c r="F79" s="300"/>
      <c r="G79" s="136"/>
      <c r="H79" s="137" t="str">
        <f t="shared" si="0"/>
        <v/>
      </c>
      <c r="I79" s="138"/>
      <c r="J79" s="147"/>
      <c r="K79" s="64"/>
      <c r="L79" s="64"/>
      <c r="M79" s="64"/>
      <c r="O79" s="54"/>
      <c r="P79" s="54"/>
      <c r="Q79" s="54"/>
      <c r="R79" s="15"/>
      <c r="S79" s="33"/>
      <c r="T79" s="55"/>
      <c r="U79" s="15"/>
      <c r="W79" s="15"/>
      <c r="AJ79" s="15"/>
      <c r="AK79" s="15"/>
      <c r="AL79" s="15"/>
      <c r="AM79" s="15"/>
      <c r="AN79" s="15"/>
      <c r="AO79" s="15"/>
    </row>
    <row r="80" spans="1:41" ht="13.5" customHeight="1" x14ac:dyDescent="0.2">
      <c r="A80" s="2">
        <v>61</v>
      </c>
      <c r="B80" s="120"/>
      <c r="C80" s="68"/>
      <c r="D80" s="179"/>
      <c r="E80" s="69"/>
      <c r="F80" s="300"/>
      <c r="G80" s="136"/>
      <c r="H80" s="137" t="str">
        <f t="shared" si="0"/>
        <v/>
      </c>
      <c r="I80" s="138"/>
      <c r="J80" s="147"/>
      <c r="K80" s="64"/>
      <c r="L80" s="64"/>
      <c r="M80" s="64"/>
      <c r="O80" s="52"/>
      <c r="P80" s="15"/>
      <c r="Q80" s="15"/>
      <c r="R80" s="15"/>
      <c r="S80" s="15"/>
      <c r="T80" s="56"/>
      <c r="U80" s="57"/>
      <c r="W80" s="15"/>
      <c r="AJ80" s="15"/>
      <c r="AK80" s="15"/>
      <c r="AL80" s="15"/>
      <c r="AM80" s="15"/>
      <c r="AN80" s="15"/>
      <c r="AO80" s="15"/>
    </row>
    <row r="81" spans="1:52" ht="13.5" customHeight="1" x14ac:dyDescent="0.2">
      <c r="A81" s="2">
        <v>62</v>
      </c>
      <c r="B81" s="120"/>
      <c r="C81" s="68"/>
      <c r="D81" s="179"/>
      <c r="E81" s="69"/>
      <c r="F81" s="300"/>
      <c r="G81" s="136"/>
      <c r="H81" s="137" t="str">
        <f t="shared" si="0"/>
        <v/>
      </c>
      <c r="I81" s="138"/>
      <c r="J81" s="147"/>
      <c r="K81" s="64"/>
      <c r="L81" s="64"/>
      <c r="M81" s="64"/>
      <c r="O81" s="15"/>
      <c r="P81" s="15"/>
      <c r="Q81" s="15"/>
      <c r="R81" s="15"/>
      <c r="S81" s="15"/>
      <c r="T81" s="58"/>
      <c r="U81" s="58"/>
      <c r="W81" s="15"/>
      <c r="AJ81" s="15"/>
      <c r="AK81" s="15"/>
      <c r="AL81" s="15"/>
      <c r="AM81" s="15"/>
      <c r="AN81" s="15"/>
      <c r="AO81" s="15"/>
    </row>
    <row r="82" spans="1:52" ht="13.5" customHeight="1" x14ac:dyDescent="0.2">
      <c r="A82" s="2">
        <v>63</v>
      </c>
      <c r="B82" s="120"/>
      <c r="C82" s="68"/>
      <c r="D82" s="179"/>
      <c r="E82" s="69"/>
      <c r="F82" s="300"/>
      <c r="G82" s="136"/>
      <c r="H82" s="137" t="str">
        <f t="shared" si="0"/>
        <v/>
      </c>
      <c r="I82" s="138"/>
      <c r="J82" s="147"/>
      <c r="K82" s="64"/>
      <c r="L82" s="64"/>
      <c r="M82" s="64"/>
      <c r="W82" s="15"/>
      <c r="AJ82" s="15"/>
      <c r="AK82" s="15"/>
      <c r="AL82" s="15"/>
      <c r="AM82" s="15"/>
      <c r="AN82" s="15"/>
      <c r="AO82" s="15"/>
    </row>
    <row r="83" spans="1:52" ht="13.5" customHeight="1" x14ac:dyDescent="0.2">
      <c r="A83" s="2">
        <v>64</v>
      </c>
      <c r="B83" s="120"/>
      <c r="C83" s="68"/>
      <c r="D83" s="179"/>
      <c r="E83" s="69"/>
      <c r="F83" s="300"/>
      <c r="G83" s="136"/>
      <c r="H83" s="137" t="str">
        <f t="shared" si="0"/>
        <v/>
      </c>
      <c r="I83" s="138"/>
      <c r="J83" s="147"/>
      <c r="K83" s="64"/>
      <c r="L83" s="64"/>
      <c r="M83" s="64"/>
      <c r="W83" s="15"/>
      <c r="AJ83" s="15"/>
      <c r="AK83" s="15"/>
      <c r="AL83" s="15"/>
      <c r="AM83" s="15"/>
      <c r="AN83" s="15"/>
      <c r="AO83" s="15"/>
    </row>
    <row r="84" spans="1:52" ht="13.5" customHeight="1" x14ac:dyDescent="0.2">
      <c r="A84" s="2">
        <v>65</v>
      </c>
      <c r="B84" s="120"/>
      <c r="C84" s="68"/>
      <c r="D84" s="179"/>
      <c r="E84" s="69"/>
      <c r="F84" s="300"/>
      <c r="G84" s="136"/>
      <c r="H84" s="137" t="str">
        <f t="shared" si="0"/>
        <v/>
      </c>
      <c r="I84" s="138"/>
      <c r="J84" s="147"/>
      <c r="K84" s="64"/>
      <c r="L84" s="64"/>
      <c r="M84" s="64"/>
      <c r="W84" s="15"/>
      <c r="X84" s="15"/>
      <c r="Y84" s="15"/>
      <c r="Z84" s="15"/>
      <c r="AA84" s="12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</row>
    <row r="85" spans="1:52" ht="13.5" customHeight="1" x14ac:dyDescent="0.2">
      <c r="A85" s="2">
        <v>66</v>
      </c>
      <c r="B85" s="120"/>
      <c r="C85" s="68"/>
      <c r="D85" s="179"/>
      <c r="E85" s="69"/>
      <c r="F85" s="300"/>
      <c r="G85" s="136"/>
      <c r="H85" s="137" t="str">
        <f t="shared" si="0"/>
        <v/>
      </c>
      <c r="I85" s="138"/>
      <c r="J85" s="147"/>
      <c r="K85" s="64"/>
      <c r="L85" s="64"/>
      <c r="M85" s="64"/>
      <c r="W85" s="15"/>
      <c r="X85" s="15"/>
      <c r="Y85" s="15"/>
      <c r="Z85" s="15"/>
      <c r="AA85" s="12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</row>
    <row r="86" spans="1:52" ht="13.5" customHeight="1" x14ac:dyDescent="0.2">
      <c r="A86" s="2">
        <v>67</v>
      </c>
      <c r="B86" s="120"/>
      <c r="C86" s="68"/>
      <c r="D86" s="179"/>
      <c r="E86" s="69"/>
      <c r="F86" s="300"/>
      <c r="G86" s="136"/>
      <c r="H86" s="137" t="str">
        <f t="shared" si="0"/>
        <v/>
      </c>
      <c r="I86" s="138"/>
      <c r="J86" s="147"/>
      <c r="K86" s="64"/>
      <c r="L86" s="64"/>
      <c r="M86" s="64"/>
      <c r="W86" s="15"/>
      <c r="X86" s="37"/>
      <c r="Y86" s="39"/>
      <c r="Z86" s="38"/>
      <c r="AA86" s="38"/>
      <c r="AB86" s="41"/>
      <c r="AC86" s="38"/>
      <c r="AD86" s="38"/>
      <c r="AE86" s="38"/>
      <c r="AF86" s="41"/>
      <c r="AG86" s="38"/>
      <c r="AH86" s="25"/>
      <c r="AI86" s="15"/>
      <c r="AJ86" s="15"/>
      <c r="AK86" s="15"/>
      <c r="AL86" s="12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</row>
    <row r="87" spans="1:52" ht="13.5" customHeight="1" x14ac:dyDescent="0.2">
      <c r="A87" s="2">
        <v>68</v>
      </c>
      <c r="B87" s="120"/>
      <c r="C87" s="68"/>
      <c r="D87" s="179"/>
      <c r="E87" s="69"/>
      <c r="F87" s="300"/>
      <c r="G87" s="136"/>
      <c r="H87" s="137" t="str">
        <f t="shared" si="0"/>
        <v/>
      </c>
      <c r="I87" s="138"/>
      <c r="J87" s="147"/>
      <c r="K87" s="64"/>
      <c r="L87" s="64"/>
      <c r="M87" s="64"/>
      <c r="W87" s="15"/>
      <c r="X87" s="37"/>
      <c r="Y87" s="39"/>
      <c r="Z87" s="38"/>
      <c r="AA87" s="38"/>
      <c r="AB87" s="38"/>
      <c r="AC87" s="38"/>
      <c r="AD87" s="38"/>
      <c r="AE87" s="38"/>
      <c r="AF87" s="38"/>
      <c r="AG87" s="38"/>
      <c r="AH87" s="26"/>
      <c r="AI87" s="15"/>
      <c r="AJ87" s="15"/>
      <c r="AK87" s="15"/>
      <c r="AL87" s="12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</row>
    <row r="88" spans="1:52" ht="13.5" customHeight="1" x14ac:dyDescent="0.2">
      <c r="A88" s="2">
        <v>69</v>
      </c>
      <c r="B88" s="120"/>
      <c r="C88" s="68"/>
      <c r="D88" s="179"/>
      <c r="E88" s="69"/>
      <c r="F88" s="300"/>
      <c r="G88" s="136"/>
      <c r="H88" s="137" t="str">
        <f t="shared" ref="H88:H139" si="1">IF(D88="ND","&lt;"&amp;$I$12,IF(D88=0,"",TEXT(TEXT(D88,"."&amp;REPT("0",$G$14)&amp;"E+000"),"0"&amp;REPT(".",($G$14-(1+INT(LOG10(ABS(D88)))))&gt;0)&amp;REPT("0",($G$14-(1+INT(LOG10(ABS(D88)))))*(($G$14-(1+INT(LOG10(ABS(D88)))))&gt;0)))))</f>
        <v/>
      </c>
      <c r="I88" s="138"/>
      <c r="J88" s="147"/>
      <c r="K88" s="64"/>
      <c r="L88" s="64"/>
      <c r="M88" s="64"/>
      <c r="W88" s="15"/>
      <c r="X88" s="37"/>
      <c r="Y88" s="39"/>
      <c r="Z88" s="38"/>
      <c r="AA88" s="38"/>
      <c r="AB88" s="38"/>
      <c r="AC88" s="38"/>
      <c r="AD88" s="38"/>
      <c r="AE88" s="38"/>
      <c r="AF88" s="38"/>
      <c r="AG88" s="38"/>
      <c r="AH88" s="25"/>
      <c r="AI88" s="15"/>
      <c r="AJ88" s="15"/>
      <c r="AK88" s="15"/>
      <c r="AL88" s="12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</row>
    <row r="89" spans="1:52" ht="13.5" customHeight="1" x14ac:dyDescent="0.2">
      <c r="A89" s="2">
        <v>70</v>
      </c>
      <c r="B89" s="120"/>
      <c r="C89" s="68"/>
      <c r="D89" s="179"/>
      <c r="E89" s="69"/>
      <c r="F89" s="300"/>
      <c r="G89" s="136"/>
      <c r="H89" s="137" t="str">
        <f t="shared" si="1"/>
        <v/>
      </c>
      <c r="I89" s="138"/>
      <c r="J89" s="147"/>
      <c r="K89" s="64"/>
      <c r="L89" s="64"/>
      <c r="M89" s="64"/>
      <c r="W89" s="15"/>
      <c r="X89" s="37"/>
      <c r="Y89" s="39"/>
      <c r="Z89" s="38"/>
      <c r="AA89" s="38"/>
      <c r="AB89" s="38"/>
      <c r="AC89" s="38"/>
      <c r="AD89" s="38"/>
      <c r="AE89" s="38"/>
      <c r="AF89" s="38"/>
      <c r="AG89" s="38"/>
      <c r="AH89" s="25"/>
      <c r="AI89" s="15"/>
      <c r="AJ89" s="15"/>
      <c r="AK89" s="15"/>
      <c r="AL89" s="12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</row>
    <row r="90" spans="1:52" ht="13.5" customHeight="1" x14ac:dyDescent="0.2">
      <c r="A90" s="2">
        <v>71</v>
      </c>
      <c r="B90" s="120"/>
      <c r="C90" s="68"/>
      <c r="D90" s="179"/>
      <c r="E90" s="69"/>
      <c r="F90" s="300"/>
      <c r="G90" s="136"/>
      <c r="H90" s="137" t="str">
        <f t="shared" si="1"/>
        <v/>
      </c>
      <c r="I90" s="138"/>
      <c r="J90" s="147"/>
      <c r="K90" s="64"/>
      <c r="L90" s="64"/>
      <c r="M90" s="64"/>
      <c r="W90" s="15"/>
      <c r="X90" s="37"/>
      <c r="Y90" s="39"/>
      <c r="Z90" s="38"/>
      <c r="AA90" s="38"/>
      <c r="AB90" s="41"/>
      <c r="AC90" s="38"/>
      <c r="AD90" s="38"/>
      <c r="AE90" s="38"/>
      <c r="AF90" s="41"/>
      <c r="AG90" s="38"/>
      <c r="AH90" s="25"/>
      <c r="AI90" s="15"/>
      <c r="AJ90" s="15"/>
      <c r="AK90" s="15"/>
      <c r="AL90" s="12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</row>
    <row r="91" spans="1:52" ht="13.5" customHeight="1" x14ac:dyDescent="0.2">
      <c r="A91" s="2">
        <v>72</v>
      </c>
      <c r="B91" s="120"/>
      <c r="C91" s="68"/>
      <c r="D91" s="179"/>
      <c r="E91" s="69"/>
      <c r="F91" s="300"/>
      <c r="G91" s="136"/>
      <c r="H91" s="137" t="str">
        <f t="shared" si="1"/>
        <v/>
      </c>
      <c r="I91" s="138"/>
      <c r="J91" s="147"/>
      <c r="K91" s="64"/>
      <c r="L91" s="64"/>
      <c r="M91" s="64"/>
      <c r="W91" s="15"/>
      <c r="X91" s="37"/>
      <c r="Y91" s="39"/>
      <c r="Z91" s="38"/>
      <c r="AA91" s="38"/>
      <c r="AB91" s="41"/>
      <c r="AC91" s="38"/>
      <c r="AD91" s="38"/>
      <c r="AE91" s="38"/>
      <c r="AF91" s="38"/>
      <c r="AG91" s="38"/>
      <c r="AH91" s="26"/>
      <c r="AI91" s="15"/>
      <c r="AJ91" s="15"/>
      <c r="AK91" s="15"/>
      <c r="AL91" s="12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</row>
    <row r="92" spans="1:52" ht="13.5" customHeight="1" x14ac:dyDescent="0.2">
      <c r="A92" s="2">
        <v>73</v>
      </c>
      <c r="B92" s="120"/>
      <c r="C92" s="68"/>
      <c r="D92" s="179"/>
      <c r="E92" s="69"/>
      <c r="F92" s="300"/>
      <c r="G92" s="136"/>
      <c r="H92" s="137" t="str">
        <f t="shared" si="1"/>
        <v/>
      </c>
      <c r="I92" s="138"/>
      <c r="J92" s="147"/>
      <c r="K92" s="64"/>
      <c r="L92" s="64"/>
      <c r="M92" s="64"/>
      <c r="W92" s="15"/>
      <c r="X92" s="37"/>
      <c r="Y92" s="39"/>
      <c r="Z92" s="38"/>
      <c r="AA92" s="38"/>
      <c r="AB92" s="38"/>
      <c r="AC92" s="38"/>
      <c r="AD92" s="38"/>
      <c r="AE92" s="38"/>
      <c r="AF92" s="38"/>
      <c r="AG92" s="38"/>
      <c r="AH92" s="25"/>
      <c r="AI92" s="15"/>
      <c r="AJ92" s="15"/>
      <c r="AK92" s="15"/>
      <c r="AL92" s="12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</row>
    <row r="93" spans="1:52" ht="13.5" customHeight="1" x14ac:dyDescent="0.2">
      <c r="A93" s="2">
        <v>74</v>
      </c>
      <c r="B93" s="120"/>
      <c r="C93" s="68"/>
      <c r="D93" s="179"/>
      <c r="E93" s="69"/>
      <c r="F93" s="300"/>
      <c r="G93" s="136"/>
      <c r="H93" s="137" t="str">
        <f t="shared" si="1"/>
        <v/>
      </c>
      <c r="I93" s="138"/>
      <c r="J93" s="147"/>
      <c r="K93" s="64"/>
      <c r="L93" s="64"/>
      <c r="M93" s="64"/>
      <c r="W93" s="15"/>
      <c r="X93" s="37"/>
      <c r="Y93" s="39"/>
      <c r="Z93" s="38"/>
      <c r="AA93" s="38"/>
      <c r="AB93" s="38"/>
      <c r="AC93" s="38"/>
      <c r="AD93" s="38"/>
      <c r="AE93" s="38"/>
      <c r="AF93" s="38"/>
      <c r="AG93" s="38"/>
      <c r="AH93" s="25"/>
      <c r="AI93" s="15"/>
      <c r="AJ93" s="15"/>
      <c r="AK93" s="15"/>
      <c r="AL93" s="12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</row>
    <row r="94" spans="1:52" ht="13.5" customHeight="1" x14ac:dyDescent="0.2">
      <c r="A94" s="2">
        <v>75</v>
      </c>
      <c r="B94" s="120"/>
      <c r="C94" s="68"/>
      <c r="D94" s="179"/>
      <c r="E94" s="69"/>
      <c r="F94" s="300"/>
      <c r="G94" s="136"/>
      <c r="H94" s="137" t="str">
        <f t="shared" si="1"/>
        <v/>
      </c>
      <c r="I94" s="138"/>
      <c r="J94" s="147"/>
      <c r="K94" s="64"/>
      <c r="L94" s="64"/>
      <c r="M94" s="64"/>
      <c r="W94" s="15"/>
      <c r="X94" s="37"/>
      <c r="Y94" s="39"/>
      <c r="Z94" s="38"/>
      <c r="AA94" s="38"/>
      <c r="AB94" s="41"/>
      <c r="AC94" s="38"/>
      <c r="AD94" s="38"/>
      <c r="AE94" s="38"/>
      <c r="AF94" s="41"/>
      <c r="AG94" s="38"/>
      <c r="AH94" s="25"/>
      <c r="AI94" s="15"/>
      <c r="AJ94" s="15"/>
      <c r="AK94" s="15"/>
      <c r="AL94" s="12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</row>
    <row r="95" spans="1:52" ht="13.5" customHeight="1" x14ac:dyDescent="0.2">
      <c r="A95" s="2">
        <v>76</v>
      </c>
      <c r="B95" s="120"/>
      <c r="C95" s="68"/>
      <c r="D95" s="179"/>
      <c r="E95" s="69"/>
      <c r="F95" s="300"/>
      <c r="G95" s="136"/>
      <c r="H95" s="137" t="str">
        <f t="shared" si="1"/>
        <v/>
      </c>
      <c r="I95" s="138"/>
      <c r="J95" s="147"/>
      <c r="K95" s="64"/>
      <c r="L95" s="64"/>
      <c r="M95" s="64"/>
      <c r="W95" s="15"/>
      <c r="X95" s="30"/>
      <c r="Y95" s="30"/>
      <c r="Z95" s="28"/>
      <c r="AA95" s="28"/>
      <c r="AB95" s="28"/>
      <c r="AC95" s="28"/>
      <c r="AD95" s="28"/>
      <c r="AE95" s="28"/>
      <c r="AF95" s="28"/>
      <c r="AG95" s="28"/>
      <c r="AH95" s="26"/>
      <c r="AI95" s="15"/>
      <c r="AJ95" s="15"/>
      <c r="AK95" s="15"/>
      <c r="AL95" s="12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</row>
    <row r="96" spans="1:52" ht="13.5" customHeight="1" x14ac:dyDescent="0.2">
      <c r="A96" s="2">
        <v>77</v>
      </c>
      <c r="B96" s="120"/>
      <c r="C96" s="68"/>
      <c r="D96" s="179"/>
      <c r="E96" s="69"/>
      <c r="F96" s="300"/>
      <c r="G96" s="136"/>
      <c r="H96" s="137" t="str">
        <f t="shared" si="1"/>
        <v/>
      </c>
      <c r="I96" s="138"/>
      <c r="J96" s="147"/>
      <c r="K96" s="64"/>
      <c r="L96" s="64"/>
      <c r="M96" s="64"/>
      <c r="W96" s="15"/>
      <c r="X96" s="30"/>
      <c r="Y96" s="40"/>
      <c r="Z96" s="28"/>
      <c r="AA96" s="28"/>
      <c r="AB96" s="28"/>
      <c r="AC96" s="28"/>
      <c r="AD96" s="28"/>
      <c r="AE96" s="28"/>
      <c r="AF96" s="28"/>
      <c r="AG96" s="36"/>
      <c r="AH96" s="25"/>
      <c r="AI96" s="15"/>
      <c r="AJ96" s="15"/>
      <c r="AK96" s="15"/>
      <c r="AL96" s="12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</row>
    <row r="97" spans="1:52" ht="13.5" customHeight="1" x14ac:dyDescent="0.2">
      <c r="A97" s="2">
        <v>78</v>
      </c>
      <c r="B97" s="120"/>
      <c r="C97" s="68"/>
      <c r="D97" s="179"/>
      <c r="E97" s="69"/>
      <c r="F97" s="300"/>
      <c r="G97" s="136"/>
      <c r="H97" s="137" t="str">
        <f t="shared" si="1"/>
        <v/>
      </c>
      <c r="I97" s="138"/>
      <c r="J97" s="147"/>
      <c r="K97" s="64"/>
      <c r="L97" s="64"/>
      <c r="M97" s="64"/>
      <c r="W97" s="15"/>
      <c r="X97" s="30"/>
      <c r="Y97" s="30"/>
      <c r="Z97" s="28"/>
      <c r="AA97" s="28"/>
      <c r="AB97" s="28"/>
      <c r="AC97" s="28"/>
      <c r="AD97" s="28"/>
      <c r="AE97" s="28"/>
      <c r="AF97" s="28"/>
      <c r="AG97" s="28"/>
      <c r="AH97" s="25"/>
      <c r="AI97" s="15"/>
      <c r="AJ97" s="15"/>
      <c r="AK97" s="15"/>
      <c r="AL97" s="12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</row>
    <row r="98" spans="1:52" ht="13.5" customHeight="1" x14ac:dyDescent="0.2">
      <c r="A98" s="2">
        <v>79</v>
      </c>
      <c r="B98" s="120"/>
      <c r="C98" s="68"/>
      <c r="D98" s="179"/>
      <c r="E98" s="69"/>
      <c r="F98" s="300"/>
      <c r="G98" s="136"/>
      <c r="H98" s="137" t="str">
        <f t="shared" si="1"/>
        <v/>
      </c>
      <c r="I98" s="138"/>
      <c r="J98" s="147"/>
      <c r="K98" s="64"/>
      <c r="L98" s="64"/>
      <c r="M98" s="64"/>
      <c r="W98" s="15"/>
      <c r="X98" s="30"/>
      <c r="Y98" s="30"/>
      <c r="Z98" s="31"/>
      <c r="AA98" s="28"/>
      <c r="AB98" s="28"/>
      <c r="AC98" s="28"/>
      <c r="AD98" s="31"/>
      <c r="AE98" s="28"/>
      <c r="AF98" s="28"/>
      <c r="AG98" s="28"/>
      <c r="AH98" s="26"/>
      <c r="AI98" s="15"/>
      <c r="AJ98" s="15"/>
      <c r="AK98" s="15"/>
      <c r="AL98" s="12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</row>
    <row r="99" spans="1:52" ht="13.5" customHeight="1" x14ac:dyDescent="0.2">
      <c r="A99" s="2">
        <v>80</v>
      </c>
      <c r="B99" s="120"/>
      <c r="C99" s="68"/>
      <c r="D99" s="179"/>
      <c r="E99" s="69"/>
      <c r="F99" s="300"/>
      <c r="G99" s="136"/>
      <c r="H99" s="137" t="str">
        <f t="shared" si="1"/>
        <v/>
      </c>
      <c r="I99" s="138"/>
      <c r="J99" s="147"/>
      <c r="K99" s="64"/>
      <c r="L99" s="64"/>
      <c r="M99" s="64"/>
      <c r="W99" s="15"/>
      <c r="X99" s="30"/>
      <c r="Y99" s="30"/>
      <c r="Z99" s="28"/>
      <c r="AA99" s="28"/>
      <c r="AB99" s="28"/>
      <c r="AC99" s="28"/>
      <c r="AD99" s="31"/>
      <c r="AE99" s="28"/>
      <c r="AF99" s="28"/>
      <c r="AG99" s="28"/>
      <c r="AH99" s="25"/>
      <c r="AI99" s="15"/>
      <c r="AJ99" s="15"/>
      <c r="AK99" s="15"/>
      <c r="AL99" s="12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</row>
    <row r="100" spans="1:52" ht="13.5" customHeight="1" x14ac:dyDescent="0.2">
      <c r="A100" s="2">
        <v>81</v>
      </c>
      <c r="B100" s="120"/>
      <c r="C100" s="68"/>
      <c r="D100" s="179"/>
      <c r="E100" s="69"/>
      <c r="F100" s="300"/>
      <c r="G100" s="136"/>
      <c r="H100" s="137" t="str">
        <f t="shared" si="1"/>
        <v/>
      </c>
      <c r="I100" s="138"/>
      <c r="J100" s="147"/>
      <c r="K100" s="64"/>
      <c r="L100" s="64"/>
      <c r="M100" s="64"/>
      <c r="W100" s="15"/>
      <c r="X100" s="30"/>
      <c r="Y100" s="30"/>
      <c r="Z100" s="31"/>
      <c r="AA100" s="28"/>
      <c r="AB100" s="28"/>
      <c r="AC100" s="28"/>
      <c r="AD100" s="31"/>
      <c r="AE100" s="28"/>
      <c r="AF100" s="28"/>
      <c r="AG100" s="28"/>
      <c r="AH100" s="25"/>
      <c r="AI100" s="15"/>
      <c r="AJ100" s="15"/>
      <c r="AK100" s="15"/>
      <c r="AL100" s="12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</row>
    <row r="101" spans="1:52" ht="13.5" customHeight="1" x14ac:dyDescent="0.2">
      <c r="A101" s="2">
        <v>82</v>
      </c>
      <c r="B101" s="120"/>
      <c r="C101" s="68"/>
      <c r="D101" s="179"/>
      <c r="E101" s="69"/>
      <c r="F101" s="300"/>
      <c r="G101" s="136"/>
      <c r="H101" s="137" t="str">
        <f t="shared" si="1"/>
        <v/>
      </c>
      <c r="I101" s="138"/>
      <c r="J101" s="147"/>
      <c r="K101" s="64"/>
      <c r="L101" s="64"/>
      <c r="M101" s="64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25"/>
      <c r="AI101" s="15"/>
      <c r="AJ101" s="15"/>
      <c r="AK101" s="15"/>
      <c r="AL101" s="12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</row>
    <row r="102" spans="1:52" ht="13.5" customHeight="1" x14ac:dyDescent="0.2">
      <c r="A102" s="2">
        <v>83</v>
      </c>
      <c r="B102" s="120"/>
      <c r="C102" s="68"/>
      <c r="D102" s="179"/>
      <c r="E102" s="69"/>
      <c r="F102" s="300"/>
      <c r="G102" s="136"/>
      <c r="H102" s="137" t="str">
        <f t="shared" si="1"/>
        <v/>
      </c>
      <c r="I102" s="138"/>
      <c r="J102" s="147"/>
      <c r="K102" s="64"/>
      <c r="L102" s="64"/>
      <c r="M102" s="64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26"/>
      <c r="AI102" s="15"/>
      <c r="AJ102" s="15"/>
      <c r="AK102" s="15"/>
      <c r="AL102" s="12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</row>
    <row r="103" spans="1:52" ht="13.5" customHeight="1" x14ac:dyDescent="0.2">
      <c r="A103" s="2">
        <v>84</v>
      </c>
      <c r="B103" s="120"/>
      <c r="C103" s="68"/>
      <c r="D103" s="179"/>
      <c r="E103" s="69"/>
      <c r="F103" s="300"/>
      <c r="G103" s="136"/>
      <c r="H103" s="137" t="str">
        <f t="shared" si="1"/>
        <v/>
      </c>
      <c r="I103" s="138"/>
      <c r="J103" s="147"/>
      <c r="K103" s="64"/>
      <c r="L103" s="64"/>
      <c r="M103" s="64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25"/>
      <c r="AI103" s="15"/>
      <c r="AJ103" s="15"/>
      <c r="AK103" s="15"/>
      <c r="AL103" s="12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</row>
    <row r="104" spans="1:52" ht="13.5" customHeight="1" x14ac:dyDescent="0.2">
      <c r="A104" s="2">
        <v>85</v>
      </c>
      <c r="B104" s="120"/>
      <c r="C104" s="68"/>
      <c r="D104" s="179"/>
      <c r="E104" s="69"/>
      <c r="F104" s="300"/>
      <c r="G104" s="136"/>
      <c r="H104" s="137" t="str">
        <f t="shared" si="1"/>
        <v/>
      </c>
      <c r="I104" s="138"/>
      <c r="J104" s="147"/>
      <c r="K104" s="64"/>
      <c r="L104" s="64"/>
      <c r="M104" s="64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25"/>
      <c r="AI104" s="15"/>
      <c r="AJ104" s="15"/>
      <c r="AK104" s="15"/>
      <c r="AL104" s="12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</row>
    <row r="105" spans="1:52" ht="13.5" customHeight="1" x14ac:dyDescent="0.2">
      <c r="A105" s="2">
        <v>86</v>
      </c>
      <c r="B105" s="120"/>
      <c r="C105" s="68"/>
      <c r="D105" s="179"/>
      <c r="E105" s="69"/>
      <c r="F105" s="300"/>
      <c r="G105" s="136"/>
      <c r="H105" s="137" t="str">
        <f t="shared" si="1"/>
        <v/>
      </c>
      <c r="I105" s="138"/>
      <c r="J105" s="147"/>
      <c r="K105" s="64"/>
      <c r="L105" s="64"/>
      <c r="M105" s="64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25"/>
      <c r="AI105" s="15"/>
      <c r="AJ105" s="15"/>
      <c r="AK105" s="15"/>
      <c r="AL105" s="12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</row>
    <row r="106" spans="1:52" ht="13.5" customHeight="1" x14ac:dyDescent="0.2">
      <c r="A106" s="2">
        <v>87</v>
      </c>
      <c r="B106" s="120"/>
      <c r="C106" s="68"/>
      <c r="D106" s="179"/>
      <c r="E106" s="69"/>
      <c r="F106" s="300"/>
      <c r="G106" s="136"/>
      <c r="H106" s="137" t="str">
        <f t="shared" si="1"/>
        <v/>
      </c>
      <c r="I106" s="138"/>
      <c r="J106" s="147"/>
      <c r="K106" s="64"/>
      <c r="L106" s="64"/>
      <c r="M106" s="64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26"/>
      <c r="AI106" s="15"/>
      <c r="AJ106" s="15"/>
      <c r="AK106" s="15"/>
      <c r="AL106" s="12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</row>
    <row r="107" spans="1:52" ht="13.5" customHeight="1" x14ac:dyDescent="0.2">
      <c r="A107" s="2">
        <v>88</v>
      </c>
      <c r="B107" s="120"/>
      <c r="C107" s="68"/>
      <c r="D107" s="179"/>
      <c r="E107" s="69"/>
      <c r="F107" s="300"/>
      <c r="G107" s="136"/>
      <c r="H107" s="137" t="str">
        <f t="shared" si="1"/>
        <v/>
      </c>
      <c r="I107" s="138"/>
      <c r="J107" s="147"/>
      <c r="K107" s="64"/>
      <c r="L107" s="64"/>
      <c r="M107" s="64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25"/>
      <c r="AI107" s="15"/>
      <c r="AJ107" s="15"/>
      <c r="AK107" s="15"/>
      <c r="AL107" s="12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</row>
    <row r="108" spans="1:52" ht="13.5" customHeight="1" x14ac:dyDescent="0.2">
      <c r="A108" s="2">
        <v>89</v>
      </c>
      <c r="B108" s="120"/>
      <c r="C108" s="68"/>
      <c r="D108" s="179"/>
      <c r="E108" s="69"/>
      <c r="F108" s="300"/>
      <c r="G108" s="136"/>
      <c r="H108" s="137" t="str">
        <f t="shared" si="1"/>
        <v/>
      </c>
      <c r="I108" s="138"/>
      <c r="J108" s="147"/>
      <c r="K108" s="64"/>
      <c r="L108" s="64"/>
      <c r="M108" s="64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26"/>
      <c r="AI108" s="15"/>
      <c r="AJ108" s="15"/>
      <c r="AK108" s="15"/>
      <c r="AL108" s="12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</row>
    <row r="109" spans="1:52" ht="13.5" customHeight="1" x14ac:dyDescent="0.2">
      <c r="A109" s="2">
        <v>90</v>
      </c>
      <c r="B109" s="120"/>
      <c r="C109" s="68"/>
      <c r="D109" s="179"/>
      <c r="E109" s="69"/>
      <c r="F109" s="300"/>
      <c r="G109" s="136"/>
      <c r="H109" s="137" t="str">
        <f t="shared" si="1"/>
        <v/>
      </c>
      <c r="I109" s="138"/>
      <c r="J109" s="147"/>
      <c r="K109" s="64"/>
      <c r="L109" s="64"/>
      <c r="M109" s="64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25"/>
      <c r="AI109" s="15"/>
      <c r="AJ109" s="15"/>
      <c r="AK109" s="15"/>
      <c r="AL109" s="12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</row>
    <row r="110" spans="1:52" ht="13.5" customHeight="1" x14ac:dyDescent="0.2">
      <c r="A110" s="2">
        <v>91</v>
      </c>
      <c r="B110" s="120"/>
      <c r="C110" s="68"/>
      <c r="D110" s="179"/>
      <c r="E110" s="69"/>
      <c r="F110" s="300"/>
      <c r="G110" s="136"/>
      <c r="H110" s="137" t="str">
        <f t="shared" si="1"/>
        <v/>
      </c>
      <c r="I110" s="138"/>
      <c r="J110" s="147"/>
      <c r="K110" s="64"/>
      <c r="L110" s="64"/>
      <c r="M110" s="64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25"/>
      <c r="AI110" s="15"/>
      <c r="AJ110" s="15"/>
      <c r="AK110" s="15"/>
      <c r="AL110" s="12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</row>
    <row r="111" spans="1:52" ht="13.5" customHeight="1" x14ac:dyDescent="0.2">
      <c r="A111" s="2">
        <v>92</v>
      </c>
      <c r="B111" s="120"/>
      <c r="C111" s="68"/>
      <c r="D111" s="179"/>
      <c r="E111" s="69"/>
      <c r="F111" s="300"/>
      <c r="G111" s="136"/>
      <c r="H111" s="137" t="str">
        <f t="shared" si="1"/>
        <v/>
      </c>
      <c r="I111" s="138"/>
      <c r="J111" s="147"/>
      <c r="K111" s="64"/>
      <c r="L111" s="64"/>
      <c r="M111" s="64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25"/>
      <c r="AI111" s="15"/>
      <c r="AJ111" s="15"/>
      <c r="AK111" s="15"/>
      <c r="AL111" s="12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</row>
    <row r="112" spans="1:52" ht="13.5" customHeight="1" x14ac:dyDescent="0.2">
      <c r="A112" s="2">
        <v>93</v>
      </c>
      <c r="B112" s="120"/>
      <c r="C112" s="68"/>
      <c r="D112" s="179"/>
      <c r="E112" s="69"/>
      <c r="F112" s="300"/>
      <c r="G112" s="136"/>
      <c r="H112" s="137" t="str">
        <f t="shared" si="1"/>
        <v/>
      </c>
      <c r="I112" s="138"/>
      <c r="J112" s="147"/>
      <c r="K112" s="64"/>
      <c r="L112" s="64"/>
      <c r="M112" s="64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26"/>
      <c r="AI112" s="15"/>
      <c r="AJ112" s="15"/>
      <c r="AK112" s="15"/>
      <c r="AL112" s="12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</row>
    <row r="113" spans="1:52" ht="13.5" customHeight="1" x14ac:dyDescent="0.2">
      <c r="A113" s="2">
        <v>94</v>
      </c>
      <c r="B113" s="120"/>
      <c r="C113" s="68"/>
      <c r="D113" s="179"/>
      <c r="E113" s="69"/>
      <c r="F113" s="300"/>
      <c r="G113" s="136"/>
      <c r="H113" s="137" t="str">
        <f t="shared" si="1"/>
        <v/>
      </c>
      <c r="I113" s="138"/>
      <c r="J113" s="147"/>
      <c r="K113" s="64"/>
      <c r="L113" s="64"/>
      <c r="M113" s="64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25"/>
      <c r="AI113" s="15"/>
      <c r="AJ113" s="15"/>
      <c r="AK113" s="15"/>
      <c r="AL113" s="12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</row>
    <row r="114" spans="1:52" ht="13.5" customHeight="1" x14ac:dyDescent="0.2">
      <c r="A114" s="2">
        <v>95</v>
      </c>
      <c r="B114" s="120"/>
      <c r="C114" s="68"/>
      <c r="D114" s="179"/>
      <c r="E114" s="69"/>
      <c r="F114" s="300"/>
      <c r="G114" s="136"/>
      <c r="H114" s="137" t="str">
        <f t="shared" si="1"/>
        <v/>
      </c>
      <c r="I114" s="138"/>
      <c r="J114" s="147"/>
      <c r="K114" s="64"/>
      <c r="L114" s="64"/>
      <c r="M114" s="64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25"/>
      <c r="AI114" s="15"/>
      <c r="AJ114" s="15"/>
      <c r="AK114" s="15"/>
      <c r="AL114" s="12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</row>
    <row r="115" spans="1:52" ht="13.5" customHeight="1" x14ac:dyDescent="0.2">
      <c r="A115" s="2">
        <v>96</v>
      </c>
      <c r="B115" s="120"/>
      <c r="C115" s="68"/>
      <c r="D115" s="179"/>
      <c r="E115" s="69"/>
      <c r="F115" s="300"/>
      <c r="G115" s="136"/>
      <c r="H115" s="137" t="str">
        <f t="shared" si="1"/>
        <v/>
      </c>
      <c r="I115" s="138"/>
      <c r="J115" s="147"/>
      <c r="K115" s="64"/>
      <c r="L115" s="64"/>
      <c r="M115" s="64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25"/>
      <c r="AI115" s="15"/>
      <c r="AJ115" s="15"/>
      <c r="AK115" s="15"/>
      <c r="AL115" s="12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</row>
    <row r="116" spans="1:52" ht="13.5" customHeight="1" x14ac:dyDescent="0.2">
      <c r="A116" s="2">
        <v>97</v>
      </c>
      <c r="B116" s="120"/>
      <c r="C116" s="68"/>
      <c r="D116" s="179"/>
      <c r="E116" s="69"/>
      <c r="F116" s="300"/>
      <c r="G116" s="136"/>
      <c r="H116" s="137" t="str">
        <f t="shared" si="1"/>
        <v/>
      </c>
      <c r="I116" s="138"/>
      <c r="J116" s="147"/>
      <c r="K116" s="64"/>
      <c r="L116" s="64"/>
      <c r="M116" s="64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26"/>
      <c r="AI116" s="15"/>
      <c r="AJ116" s="15"/>
      <c r="AK116" s="15"/>
      <c r="AL116" s="12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</row>
    <row r="117" spans="1:52" ht="13.5" customHeight="1" x14ac:dyDescent="0.2">
      <c r="A117" s="2">
        <v>98</v>
      </c>
      <c r="B117" s="120"/>
      <c r="C117" s="68"/>
      <c r="D117" s="179"/>
      <c r="E117" s="69"/>
      <c r="F117" s="300"/>
      <c r="G117" s="136"/>
      <c r="H117" s="137" t="str">
        <f t="shared" si="1"/>
        <v/>
      </c>
      <c r="I117" s="138"/>
      <c r="J117" s="147"/>
      <c r="K117" s="64"/>
      <c r="L117" s="64"/>
      <c r="M117" s="64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25"/>
      <c r="AI117" s="15"/>
      <c r="AJ117" s="15"/>
      <c r="AK117" s="15"/>
      <c r="AL117" s="12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</row>
    <row r="118" spans="1:52" ht="13.5" customHeight="1" x14ac:dyDescent="0.2">
      <c r="A118" s="2">
        <v>99</v>
      </c>
      <c r="B118" s="120"/>
      <c r="C118" s="68"/>
      <c r="D118" s="179"/>
      <c r="E118" s="69"/>
      <c r="F118" s="300"/>
      <c r="G118" s="136"/>
      <c r="H118" s="137" t="str">
        <f t="shared" si="1"/>
        <v/>
      </c>
      <c r="I118" s="138"/>
      <c r="J118" s="147"/>
      <c r="K118" s="64"/>
      <c r="L118" s="64"/>
      <c r="M118" s="64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25"/>
      <c r="AI118" s="15"/>
      <c r="AJ118" s="15"/>
      <c r="AK118" s="15"/>
      <c r="AL118" s="12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</row>
    <row r="119" spans="1:52" ht="13.5" customHeight="1" x14ac:dyDescent="0.2">
      <c r="A119" s="2">
        <v>100</v>
      </c>
      <c r="B119" s="120"/>
      <c r="C119" s="68"/>
      <c r="D119" s="179"/>
      <c r="E119" s="69"/>
      <c r="F119" s="300"/>
      <c r="G119" s="136"/>
      <c r="H119" s="137" t="str">
        <f t="shared" si="1"/>
        <v/>
      </c>
      <c r="I119" s="138"/>
      <c r="J119" s="147"/>
      <c r="K119" s="64"/>
      <c r="L119" s="64"/>
      <c r="M119" s="64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26"/>
      <c r="AI119" s="15"/>
      <c r="AJ119" s="15"/>
      <c r="AK119" s="15"/>
      <c r="AL119" s="12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</row>
    <row r="120" spans="1:52" ht="13.5" customHeight="1" x14ac:dyDescent="0.2">
      <c r="A120" s="2">
        <v>101</v>
      </c>
      <c r="B120" s="120"/>
      <c r="C120" s="68"/>
      <c r="D120" s="179"/>
      <c r="E120" s="69"/>
      <c r="F120" s="300"/>
      <c r="G120" s="136"/>
      <c r="H120" s="137" t="str">
        <f t="shared" si="1"/>
        <v/>
      </c>
      <c r="I120" s="138"/>
      <c r="J120" s="147"/>
      <c r="K120" s="64"/>
      <c r="L120" s="64"/>
      <c r="M120" s="64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25"/>
      <c r="AI120" s="15"/>
      <c r="AJ120" s="15"/>
      <c r="AK120" s="15"/>
      <c r="AL120" s="12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</row>
    <row r="121" spans="1:52" ht="13.5" customHeight="1" x14ac:dyDescent="0.2">
      <c r="A121" s="2">
        <v>102</v>
      </c>
      <c r="B121" s="120"/>
      <c r="C121" s="68"/>
      <c r="D121" s="179"/>
      <c r="E121" s="69"/>
      <c r="F121" s="300"/>
      <c r="G121" s="136"/>
      <c r="H121" s="137" t="str">
        <f t="shared" si="1"/>
        <v/>
      </c>
      <c r="I121" s="138"/>
      <c r="J121" s="147"/>
      <c r="K121" s="64"/>
      <c r="L121" s="64"/>
      <c r="M121" s="64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25"/>
      <c r="AI121" s="15"/>
      <c r="AJ121" s="15"/>
      <c r="AK121" s="15"/>
      <c r="AL121" s="12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</row>
    <row r="122" spans="1:52" ht="13.5" customHeight="1" x14ac:dyDescent="0.2">
      <c r="A122" s="2">
        <v>103</v>
      </c>
      <c r="B122" s="120"/>
      <c r="C122" s="68"/>
      <c r="D122" s="179"/>
      <c r="E122" s="69"/>
      <c r="F122" s="300"/>
      <c r="G122" s="136"/>
      <c r="H122" s="137" t="str">
        <f t="shared" si="1"/>
        <v/>
      </c>
      <c r="I122" s="138"/>
      <c r="J122" s="147"/>
      <c r="K122" s="64"/>
      <c r="L122" s="64"/>
      <c r="M122" s="64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25"/>
      <c r="AI122" s="15"/>
      <c r="AJ122" s="15"/>
      <c r="AK122" s="15"/>
      <c r="AL122" s="12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</row>
    <row r="123" spans="1:52" ht="13.5" customHeight="1" x14ac:dyDescent="0.2">
      <c r="A123" s="2">
        <v>104</v>
      </c>
      <c r="B123" s="120"/>
      <c r="C123" s="68"/>
      <c r="D123" s="179"/>
      <c r="E123" s="69"/>
      <c r="F123" s="300"/>
      <c r="G123" s="136"/>
      <c r="H123" s="137" t="str">
        <f t="shared" si="1"/>
        <v/>
      </c>
      <c r="I123" s="138"/>
      <c r="J123" s="147"/>
      <c r="K123" s="64"/>
      <c r="L123" s="64"/>
      <c r="M123" s="64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26"/>
      <c r="AI123" s="15"/>
      <c r="AJ123" s="15"/>
      <c r="AK123" s="15"/>
      <c r="AL123" s="12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</row>
    <row r="124" spans="1:52" ht="13.5" customHeight="1" x14ac:dyDescent="0.2">
      <c r="A124" s="2">
        <v>105</v>
      </c>
      <c r="B124" s="120"/>
      <c r="C124" s="68"/>
      <c r="D124" s="179"/>
      <c r="E124" s="69"/>
      <c r="F124" s="300"/>
      <c r="G124" s="136"/>
      <c r="H124" s="137" t="str">
        <f t="shared" si="1"/>
        <v/>
      </c>
      <c r="I124" s="138"/>
      <c r="J124" s="147"/>
      <c r="K124" s="64"/>
      <c r="L124" s="64"/>
      <c r="M124" s="64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25"/>
      <c r="AI124" s="15"/>
      <c r="AJ124" s="15"/>
      <c r="AK124" s="15"/>
      <c r="AL124" s="12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</row>
    <row r="125" spans="1:52" ht="13.5" customHeight="1" x14ac:dyDescent="0.2">
      <c r="A125" s="2">
        <v>106</v>
      </c>
      <c r="B125" s="120"/>
      <c r="C125" s="68"/>
      <c r="D125" s="179"/>
      <c r="E125" s="69"/>
      <c r="F125" s="300"/>
      <c r="G125" s="136"/>
      <c r="H125" s="137" t="str">
        <f t="shared" si="1"/>
        <v/>
      </c>
      <c r="I125" s="138"/>
      <c r="J125" s="147"/>
      <c r="K125" s="64"/>
      <c r="L125" s="64"/>
      <c r="M125" s="64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25"/>
      <c r="AI125" s="15"/>
      <c r="AJ125" s="15"/>
      <c r="AK125" s="15"/>
      <c r="AL125" s="12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</row>
    <row r="126" spans="1:52" ht="13.5" customHeight="1" x14ac:dyDescent="0.2">
      <c r="A126" s="2">
        <v>107</v>
      </c>
      <c r="B126" s="120"/>
      <c r="C126" s="68"/>
      <c r="D126" s="179"/>
      <c r="E126" s="69"/>
      <c r="F126" s="300"/>
      <c r="G126" s="136"/>
      <c r="H126" s="137" t="str">
        <f t="shared" si="1"/>
        <v/>
      </c>
      <c r="I126" s="138"/>
      <c r="J126" s="147"/>
      <c r="K126" s="64"/>
      <c r="L126" s="64"/>
      <c r="M126" s="64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25"/>
      <c r="AI126" s="15"/>
      <c r="AJ126" s="15"/>
      <c r="AK126" s="15"/>
      <c r="AL126" s="12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</row>
    <row r="127" spans="1:52" ht="13.5" customHeight="1" x14ac:dyDescent="0.2">
      <c r="A127" s="2">
        <v>108</v>
      </c>
      <c r="B127" s="120"/>
      <c r="C127" s="68"/>
      <c r="D127" s="179"/>
      <c r="E127" s="69"/>
      <c r="F127" s="300"/>
      <c r="G127" s="136"/>
      <c r="H127" s="137" t="str">
        <f t="shared" si="1"/>
        <v/>
      </c>
      <c r="I127" s="138"/>
      <c r="J127" s="147"/>
      <c r="K127" s="64"/>
      <c r="L127" s="64"/>
      <c r="M127" s="64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26"/>
      <c r="AI127" s="15"/>
      <c r="AJ127" s="15"/>
      <c r="AK127" s="15"/>
      <c r="AL127" s="12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</row>
    <row r="128" spans="1:52" ht="13.5" customHeight="1" x14ac:dyDescent="0.2">
      <c r="A128" s="2">
        <v>109</v>
      </c>
      <c r="B128" s="120"/>
      <c r="C128" s="68"/>
      <c r="D128" s="179"/>
      <c r="E128" s="69"/>
      <c r="F128" s="300"/>
      <c r="G128" s="136"/>
      <c r="H128" s="137" t="str">
        <f t="shared" si="1"/>
        <v/>
      </c>
      <c r="I128" s="138"/>
      <c r="J128" s="147"/>
      <c r="K128" s="64"/>
      <c r="L128" s="64"/>
      <c r="M128" s="64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25"/>
      <c r="AI128" s="15"/>
      <c r="AJ128" s="15"/>
      <c r="AK128" s="15"/>
      <c r="AL128" s="12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</row>
    <row r="129" spans="1:52" ht="13.5" customHeight="1" x14ac:dyDescent="0.2">
      <c r="A129" s="2">
        <v>110</v>
      </c>
      <c r="B129" s="120"/>
      <c r="C129" s="68"/>
      <c r="D129" s="179"/>
      <c r="E129" s="69"/>
      <c r="F129" s="300"/>
      <c r="G129" s="136"/>
      <c r="H129" s="137" t="str">
        <f t="shared" si="1"/>
        <v/>
      </c>
      <c r="I129" s="138"/>
      <c r="J129" s="147"/>
      <c r="K129" s="64"/>
      <c r="L129" s="64"/>
      <c r="M129" s="64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2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</row>
    <row r="130" spans="1:52" ht="13.5" customHeight="1" x14ac:dyDescent="0.2">
      <c r="A130" s="2">
        <v>111</v>
      </c>
      <c r="B130" s="120"/>
      <c r="C130" s="68"/>
      <c r="D130" s="179"/>
      <c r="E130" s="69"/>
      <c r="F130" s="300"/>
      <c r="G130" s="136"/>
      <c r="H130" s="137" t="str">
        <f t="shared" si="1"/>
        <v/>
      </c>
      <c r="I130" s="138"/>
      <c r="J130" s="147"/>
      <c r="K130" s="64"/>
      <c r="L130" s="64"/>
      <c r="M130" s="64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</row>
    <row r="131" spans="1:52" ht="13.5" customHeight="1" x14ac:dyDescent="0.2">
      <c r="A131" s="2">
        <v>112</v>
      </c>
      <c r="B131" s="120"/>
      <c r="C131" s="68"/>
      <c r="D131" s="179"/>
      <c r="E131" s="69"/>
      <c r="F131" s="300"/>
      <c r="G131" s="136"/>
      <c r="H131" s="137" t="str">
        <f t="shared" si="1"/>
        <v/>
      </c>
      <c r="I131" s="138"/>
      <c r="J131" s="147"/>
      <c r="K131" s="64"/>
      <c r="L131" s="64"/>
      <c r="M131" s="64"/>
    </row>
    <row r="132" spans="1:52" ht="13.5" customHeight="1" x14ac:dyDescent="0.2">
      <c r="A132" s="2">
        <v>113</v>
      </c>
      <c r="B132" s="120"/>
      <c r="C132" s="68"/>
      <c r="D132" s="179"/>
      <c r="E132" s="69"/>
      <c r="F132" s="300"/>
      <c r="G132" s="136"/>
      <c r="H132" s="137" t="str">
        <f t="shared" si="1"/>
        <v/>
      </c>
      <c r="I132" s="138"/>
      <c r="J132" s="147"/>
      <c r="K132" s="64"/>
      <c r="L132" s="64"/>
      <c r="M132" s="64"/>
    </row>
    <row r="133" spans="1:52" ht="13.5" customHeight="1" x14ac:dyDescent="0.2">
      <c r="A133" s="2">
        <v>114</v>
      </c>
      <c r="B133" s="120"/>
      <c r="C133" s="68"/>
      <c r="D133" s="179"/>
      <c r="E133" s="69"/>
      <c r="F133" s="300"/>
      <c r="G133" s="136"/>
      <c r="H133" s="137" t="str">
        <f t="shared" si="1"/>
        <v/>
      </c>
      <c r="I133" s="138"/>
      <c r="J133" s="147"/>
      <c r="K133" s="64"/>
      <c r="L133" s="64"/>
      <c r="M133" s="64"/>
    </row>
    <row r="134" spans="1:52" ht="13.5" customHeight="1" x14ac:dyDescent="0.2">
      <c r="A134" s="2">
        <v>115</v>
      </c>
      <c r="B134" s="120"/>
      <c r="C134" s="68"/>
      <c r="D134" s="179"/>
      <c r="E134" s="69"/>
      <c r="F134" s="300"/>
      <c r="G134" s="136"/>
      <c r="H134" s="137" t="str">
        <f t="shared" si="1"/>
        <v/>
      </c>
      <c r="I134" s="138"/>
      <c r="J134" s="147"/>
      <c r="K134" s="64"/>
      <c r="L134" s="64"/>
      <c r="M134" s="64"/>
    </row>
    <row r="135" spans="1:52" ht="13.5" customHeight="1" x14ac:dyDescent="0.2">
      <c r="A135" s="2">
        <v>116</v>
      </c>
      <c r="B135" s="120"/>
      <c r="C135" s="68"/>
      <c r="D135" s="179"/>
      <c r="E135" s="69"/>
      <c r="F135" s="300"/>
      <c r="G135" s="136"/>
      <c r="H135" s="137" t="str">
        <f t="shared" si="1"/>
        <v/>
      </c>
      <c r="I135" s="138"/>
      <c r="J135" s="147"/>
      <c r="K135" s="64"/>
      <c r="L135" s="64"/>
      <c r="M135" s="64"/>
    </row>
    <row r="136" spans="1:52" ht="13.5" customHeight="1" x14ac:dyDescent="0.2">
      <c r="A136" s="2">
        <v>117</v>
      </c>
      <c r="B136" s="120"/>
      <c r="C136" s="68"/>
      <c r="D136" s="179"/>
      <c r="E136" s="69"/>
      <c r="F136" s="300"/>
      <c r="G136" s="136"/>
      <c r="H136" s="137" t="str">
        <f t="shared" si="1"/>
        <v/>
      </c>
      <c r="I136" s="138"/>
      <c r="J136" s="147"/>
      <c r="K136" s="64"/>
      <c r="L136" s="64"/>
      <c r="M136" s="64"/>
    </row>
    <row r="137" spans="1:52" ht="13.5" customHeight="1" x14ac:dyDescent="0.2">
      <c r="A137" s="2">
        <v>118</v>
      </c>
      <c r="B137" s="120"/>
      <c r="C137" s="68"/>
      <c r="D137" s="179"/>
      <c r="E137" s="69"/>
      <c r="F137" s="300"/>
      <c r="G137" s="136"/>
      <c r="H137" s="137" t="str">
        <f t="shared" si="1"/>
        <v/>
      </c>
      <c r="I137" s="138"/>
      <c r="J137" s="147"/>
      <c r="K137" s="64"/>
      <c r="L137" s="64"/>
      <c r="M137" s="64"/>
    </row>
    <row r="138" spans="1:52" ht="13.5" customHeight="1" x14ac:dyDescent="0.2">
      <c r="A138" s="2">
        <v>119</v>
      </c>
      <c r="B138" s="120"/>
      <c r="C138" s="68"/>
      <c r="D138" s="179"/>
      <c r="E138" s="69"/>
      <c r="F138" s="300"/>
      <c r="G138" s="136"/>
      <c r="H138" s="137" t="str">
        <f t="shared" si="1"/>
        <v/>
      </c>
      <c r="I138" s="138"/>
      <c r="J138" s="147"/>
      <c r="K138" s="64"/>
      <c r="L138" s="64"/>
      <c r="M138" s="64"/>
    </row>
    <row r="139" spans="1:52" ht="13.5" customHeight="1" thickBot="1" x14ac:dyDescent="0.25">
      <c r="A139" s="2">
        <v>120</v>
      </c>
      <c r="B139" s="120"/>
      <c r="C139" s="71"/>
      <c r="D139" s="179"/>
      <c r="E139" s="72"/>
      <c r="F139" s="300"/>
      <c r="G139" s="148"/>
      <c r="H139" s="149" t="str">
        <f t="shared" si="1"/>
        <v/>
      </c>
      <c r="I139" s="150"/>
      <c r="J139" s="147"/>
      <c r="K139" s="64"/>
      <c r="L139" s="64"/>
      <c r="M139" s="64"/>
    </row>
    <row r="140" spans="1:52" ht="13.5" customHeight="1" thickBot="1" x14ac:dyDescent="0.25">
      <c r="A140" s="1"/>
      <c r="B140" s="151"/>
      <c r="C140" s="152"/>
      <c r="D140" s="152"/>
      <c r="E140" s="152"/>
      <c r="F140" s="152"/>
      <c r="G140" s="152"/>
      <c r="H140" s="152"/>
      <c r="I140" s="152"/>
      <c r="J140" s="153"/>
      <c r="K140" s="64"/>
      <c r="L140" s="64"/>
      <c r="M140" s="64"/>
    </row>
    <row r="141" spans="1:52" ht="13.5" thickTop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</row>
    <row r="142" spans="1:52" x14ac:dyDescent="0.2">
      <c r="A142" s="1"/>
    </row>
    <row r="143" spans="1:52" x14ac:dyDescent="0.2">
      <c r="A143" s="1"/>
    </row>
    <row r="144" spans="1:52" x14ac:dyDescent="0.2">
      <c r="A144" s="1"/>
    </row>
    <row r="145" spans="1:67" x14ac:dyDescent="0.2">
      <c r="A145" s="1"/>
    </row>
    <row r="146" spans="1:67" x14ac:dyDescent="0.2">
      <c r="A146" s="1"/>
    </row>
    <row r="147" spans="1:67" x14ac:dyDescent="0.2">
      <c r="A147" s="1"/>
    </row>
    <row r="148" spans="1:67" x14ac:dyDescent="0.2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</row>
    <row r="149" spans="1:67" x14ac:dyDescent="0.2">
      <c r="A149" s="1"/>
    </row>
    <row r="150" spans="1:67" x14ac:dyDescent="0.2">
      <c r="A150" s="1"/>
    </row>
    <row r="151" spans="1:67" x14ac:dyDescent="0.2">
      <c r="A151" s="1"/>
    </row>
    <row r="152" spans="1:67" ht="13.5" thickBot="1" x14ac:dyDescent="0.25">
      <c r="A152" s="1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286" t="s">
        <v>115</v>
      </c>
      <c r="AZ152" s="286"/>
      <c r="BA152" s="286"/>
      <c r="BB152" s="286"/>
      <c r="BC152" s="66"/>
      <c r="BD152" s="286" t="s">
        <v>116</v>
      </c>
      <c r="BE152" s="286"/>
      <c r="BF152" s="286"/>
      <c r="BG152" s="286"/>
      <c r="BH152" s="286"/>
      <c r="BI152" s="66"/>
      <c r="BJ152" s="359" t="s">
        <v>117</v>
      </c>
      <c r="BK152" s="359"/>
      <c r="BL152" s="164"/>
      <c r="BM152" s="359" t="s">
        <v>118</v>
      </c>
      <c r="BN152" s="359"/>
      <c r="BO152" s="359"/>
    </row>
    <row r="153" spans="1:67" x14ac:dyDescent="0.2">
      <c r="A153" s="1"/>
      <c r="U153" s="73"/>
      <c r="V153" s="74"/>
      <c r="W153" s="74"/>
      <c r="X153" s="74"/>
      <c r="Y153" s="75"/>
      <c r="Z153" s="66"/>
      <c r="AA153" s="73"/>
      <c r="AB153" s="74"/>
      <c r="AC153" s="74"/>
      <c r="AD153" s="74"/>
      <c r="AE153" s="75"/>
      <c r="AF153" s="66"/>
      <c r="AG153" s="73"/>
      <c r="AH153" s="74"/>
      <c r="AI153" s="74"/>
      <c r="AJ153" s="74"/>
      <c r="AK153" s="75"/>
      <c r="AL153" s="66"/>
      <c r="AM153" s="73"/>
      <c r="AN153" s="74"/>
      <c r="AO153" s="74"/>
      <c r="AP153" s="74"/>
      <c r="AQ153" s="75"/>
      <c r="AR153" s="66"/>
      <c r="AS153" s="73"/>
      <c r="AT153" s="74"/>
      <c r="AU153" s="74"/>
      <c r="AV153" s="74"/>
      <c r="AW153" s="75"/>
      <c r="AX153" s="66"/>
      <c r="AY153" s="286"/>
      <c r="AZ153" s="286"/>
      <c r="BA153" s="286"/>
      <c r="BB153" s="286"/>
      <c r="BC153" s="66"/>
      <c r="BD153" s="286"/>
      <c r="BE153" s="286"/>
      <c r="BF153" s="286"/>
      <c r="BG153" s="286"/>
      <c r="BH153" s="286"/>
      <c r="BI153" s="66"/>
      <c r="BJ153" s="359"/>
      <c r="BK153" s="359"/>
      <c r="BL153" s="164"/>
      <c r="BM153" s="359"/>
      <c r="BN153" s="359"/>
      <c r="BO153" s="359"/>
    </row>
    <row r="154" spans="1:67" ht="18" x14ac:dyDescent="0.25">
      <c r="A154" s="1"/>
      <c r="N154" t="s">
        <v>13</v>
      </c>
      <c r="Q154" t="s">
        <v>15</v>
      </c>
      <c r="U154" s="76"/>
      <c r="V154" s="77" t="s">
        <v>47</v>
      </c>
      <c r="W154" s="77"/>
      <c r="X154" s="78"/>
      <c r="Y154" s="79"/>
      <c r="Z154" s="66"/>
      <c r="AA154" s="76"/>
      <c r="AB154" s="77" t="s">
        <v>48</v>
      </c>
      <c r="AC154" s="78"/>
      <c r="AD154" s="80"/>
      <c r="AE154" s="79"/>
      <c r="AF154" s="66"/>
      <c r="AG154" s="81"/>
      <c r="AH154" s="77" t="s">
        <v>49</v>
      </c>
      <c r="AI154" s="78"/>
      <c r="AJ154" s="78"/>
      <c r="AK154" s="82"/>
      <c r="AL154" s="66"/>
      <c r="AM154" s="81"/>
      <c r="AN154" s="77" t="s">
        <v>81</v>
      </c>
      <c r="AO154" s="83"/>
      <c r="AP154" s="80"/>
      <c r="AQ154" s="79"/>
      <c r="AR154" s="66"/>
      <c r="AS154" s="76"/>
      <c r="AT154" s="84" t="s">
        <v>110</v>
      </c>
      <c r="AU154" s="78"/>
      <c r="AV154" s="80"/>
      <c r="AW154" s="79"/>
      <c r="AX154" s="66"/>
      <c r="AY154" s="85"/>
      <c r="AZ154" s="85"/>
      <c r="BA154" s="85" t="s">
        <v>77</v>
      </c>
      <c r="BB154" s="85"/>
      <c r="BC154" s="66"/>
      <c r="BD154" s="86" t="s">
        <v>10</v>
      </c>
      <c r="BE154" s="85"/>
      <c r="BF154" s="87"/>
      <c r="BG154" s="88"/>
      <c r="BH154" s="88"/>
      <c r="BI154" s="89"/>
      <c r="BJ154" s="174"/>
      <c r="BK154" s="174"/>
      <c r="BL154" s="164"/>
      <c r="BM154" s="165"/>
      <c r="BN154" s="165"/>
      <c r="BO154" s="165"/>
    </row>
    <row r="155" spans="1:67" x14ac:dyDescent="0.2">
      <c r="A155" s="1"/>
      <c r="N155" s="8" t="s">
        <v>14</v>
      </c>
      <c r="O155" s="8"/>
      <c r="P155" s="8"/>
      <c r="Q155" s="8" t="s">
        <v>16</v>
      </c>
      <c r="R155" s="8"/>
      <c r="S155" s="8"/>
      <c r="T155" s="8"/>
      <c r="U155" s="90"/>
      <c r="V155" s="91" t="s">
        <v>88</v>
      </c>
      <c r="W155" s="91"/>
      <c r="X155" s="92"/>
      <c r="Y155" s="93"/>
      <c r="Z155" s="94"/>
      <c r="AA155" s="90"/>
      <c r="AB155" s="91"/>
      <c r="AC155" s="91"/>
      <c r="AD155" s="95"/>
      <c r="AE155" s="93"/>
      <c r="AF155" s="94"/>
      <c r="AG155" s="90"/>
      <c r="AH155" s="83"/>
      <c r="AI155" s="95"/>
      <c r="AJ155" s="95"/>
      <c r="AK155" s="93"/>
      <c r="AL155" s="94"/>
      <c r="AM155" s="90"/>
      <c r="AN155" s="96"/>
      <c r="AO155" s="95"/>
      <c r="AP155" s="95"/>
      <c r="AQ155" s="93"/>
      <c r="AR155" s="94"/>
      <c r="AS155" s="90"/>
      <c r="AT155" s="91" t="s">
        <v>111</v>
      </c>
      <c r="AU155" s="92"/>
      <c r="AV155" s="95"/>
      <c r="AW155" s="93"/>
      <c r="AX155" s="94"/>
      <c r="AY155" s="97" t="s">
        <v>80</v>
      </c>
      <c r="AZ155" s="97"/>
      <c r="BA155" s="97" t="s">
        <v>79</v>
      </c>
      <c r="BB155" s="97" t="s">
        <v>78</v>
      </c>
      <c r="BC155" s="94"/>
      <c r="BD155" s="98"/>
      <c r="BE155" s="85"/>
      <c r="BF155" s="85"/>
      <c r="BG155" s="85"/>
      <c r="BH155" s="85"/>
      <c r="BI155" s="66"/>
      <c r="BJ155" s="165"/>
      <c r="BK155" s="165"/>
      <c r="BL155" s="175"/>
      <c r="BM155" s="176"/>
      <c r="BN155" s="176"/>
      <c r="BO155" s="176"/>
    </row>
    <row r="156" spans="1:67" x14ac:dyDescent="0.2">
      <c r="A156" s="1"/>
      <c r="N156" t="s">
        <v>12</v>
      </c>
      <c r="Q156" t="s">
        <v>86</v>
      </c>
      <c r="U156" s="276" t="s">
        <v>84</v>
      </c>
      <c r="V156" s="279"/>
      <c r="W156" s="280"/>
      <c r="X156" s="6">
        <f>COUNTIF(BK156:BK275,"&gt;0")</f>
        <v>57</v>
      </c>
      <c r="Y156" s="79"/>
      <c r="Z156" s="66"/>
      <c r="AA156" s="276" t="s">
        <v>8</v>
      </c>
      <c r="AB156" s="277"/>
      <c r="AC156" s="278"/>
      <c r="AD156" s="6">
        <f>COUNT(BF156:BF275)</f>
        <v>57</v>
      </c>
      <c r="AE156" s="79"/>
      <c r="AF156" s="66"/>
      <c r="AG156" s="276" t="s">
        <v>84</v>
      </c>
      <c r="AH156" s="277"/>
      <c r="AI156" s="278"/>
      <c r="AJ156" s="6">
        <f>COUNT(BF156:BF275)</f>
        <v>57</v>
      </c>
      <c r="AK156" s="79"/>
      <c r="AL156" s="66"/>
      <c r="AM156" s="276" t="s">
        <v>8</v>
      </c>
      <c r="AN156" s="279"/>
      <c r="AO156" s="280"/>
      <c r="AP156" s="6">
        <f>COUNT(BF156:BF275)</f>
        <v>57</v>
      </c>
      <c r="AQ156" s="79"/>
      <c r="AR156" s="66"/>
      <c r="AS156" s="276" t="s">
        <v>84</v>
      </c>
      <c r="AT156" s="279"/>
      <c r="AU156" s="280"/>
      <c r="AV156" s="99">
        <f>AD156+AV157</f>
        <v>57</v>
      </c>
      <c r="AW156" s="79"/>
      <c r="AX156" s="66"/>
      <c r="AY156" s="85">
        <v>1</v>
      </c>
      <c r="AZ156" s="85"/>
      <c r="BA156" s="85">
        <f>POWER((1-0.95),1/AY156)</f>
        <v>5.0000000000000044E-2</v>
      </c>
      <c r="BB156" s="85">
        <f>NORMSINV(BA156)</f>
        <v>-1.6448536269514715</v>
      </c>
      <c r="BC156" s="66"/>
      <c r="BD156" s="98">
        <f>IF(BJ156&gt;0,LN(BJ156),"NoValue")</f>
        <v>5.7899601708972535</v>
      </c>
      <c r="BE156" s="85"/>
      <c r="BF156" s="100">
        <f t="shared" ref="BF156:BF187" si="2">IF(BD156="NoValue","NoValue",POWER(BD156-$X$160,2))</f>
        <v>7.0997481469891062E-30</v>
      </c>
      <c r="BG156" s="85"/>
      <c r="BH156" s="100">
        <f t="shared" ref="BH156:BH187" si="3">IF(BF156="NoValue","NoValue",POWER(D20-$AJ$162,2))</f>
        <v>0</v>
      </c>
      <c r="BI156" s="66"/>
      <c r="BJ156" s="165">
        <f t="shared" ref="BJ156:BJ187" si="4">IF(D20="ND",0,D20)</f>
        <v>327</v>
      </c>
      <c r="BK156" s="165">
        <f t="shared" ref="BK156:BK187" si="5">IF(D20="ND",1,D20)</f>
        <v>327</v>
      </c>
      <c r="BL156" s="164"/>
      <c r="BM156" s="165">
        <f>COUNT(D20:D139)</f>
        <v>57</v>
      </c>
      <c r="BN156" s="165">
        <f t="shared" ref="BN156:BN174" si="6">COUNT(L20)</f>
        <v>0</v>
      </c>
      <c r="BO156" s="165">
        <f t="shared" ref="BO156:BO175" si="7">BN156/($AV$157+$BM$156)</f>
        <v>0</v>
      </c>
    </row>
    <row r="157" spans="1:67" x14ac:dyDescent="0.2">
      <c r="A157" s="1"/>
      <c r="N157" t="s">
        <v>44</v>
      </c>
      <c r="Q157" t="s">
        <v>87</v>
      </c>
      <c r="U157" s="76"/>
      <c r="V157" s="101"/>
      <c r="W157" s="101"/>
      <c r="X157" s="9"/>
      <c r="Y157" s="79"/>
      <c r="Z157" s="66"/>
      <c r="AA157" s="76"/>
      <c r="AB157" s="80"/>
      <c r="AC157" s="102"/>
      <c r="AD157" s="9"/>
      <c r="AE157" s="79"/>
      <c r="AF157" s="66"/>
      <c r="AG157" s="76"/>
      <c r="AH157" s="80"/>
      <c r="AI157" s="102"/>
      <c r="AJ157" s="9"/>
      <c r="AK157" s="79"/>
      <c r="AL157" s="66"/>
      <c r="AM157" s="76"/>
      <c r="AN157" s="80"/>
      <c r="AO157" s="102"/>
      <c r="AP157" s="9"/>
      <c r="AQ157" s="79"/>
      <c r="AR157" s="66"/>
      <c r="AS157" s="276" t="s">
        <v>85</v>
      </c>
      <c r="AT157" s="279"/>
      <c r="AU157" s="280"/>
      <c r="AV157" s="99">
        <f>COUNT(L20:L34)</f>
        <v>0</v>
      </c>
      <c r="AW157" s="79"/>
      <c r="AX157" s="66"/>
      <c r="AY157" s="85">
        <v>2</v>
      </c>
      <c r="AZ157" s="85"/>
      <c r="BA157" s="85">
        <f t="shared" ref="BA157:BA220" si="8">POWER((1-0.95),1/AY157)</f>
        <v>0.22360679774997907</v>
      </c>
      <c r="BB157" s="85">
        <f t="shared" ref="BB157:BB220" si="9">NORMSINV(BA157)</f>
        <v>-0.76006857515550819</v>
      </c>
      <c r="BC157" s="66"/>
      <c r="BD157" s="98">
        <f t="shared" ref="BD157:BD220" si="10">IF(BJ157&gt;0,LN(BJ157),"NoValue")</f>
        <v>5.7899601708972535</v>
      </c>
      <c r="BE157" s="85"/>
      <c r="BF157" s="100">
        <f t="shared" si="2"/>
        <v>7.0997481469891062E-30</v>
      </c>
      <c r="BG157" s="85"/>
      <c r="BH157" s="100">
        <f t="shared" si="3"/>
        <v>0</v>
      </c>
      <c r="BI157" s="66"/>
      <c r="BJ157" s="165">
        <f t="shared" si="4"/>
        <v>327</v>
      </c>
      <c r="BK157" s="165">
        <f t="shared" si="5"/>
        <v>327</v>
      </c>
      <c r="BL157" s="164"/>
      <c r="BM157" s="165"/>
      <c r="BN157" s="165">
        <f t="shared" si="6"/>
        <v>0</v>
      </c>
      <c r="BO157" s="165">
        <f t="shared" si="7"/>
        <v>0</v>
      </c>
    </row>
    <row r="158" spans="1:67" x14ac:dyDescent="0.2">
      <c r="A158" s="1"/>
      <c r="N158" t="s">
        <v>32</v>
      </c>
      <c r="Q158" t="s">
        <v>17</v>
      </c>
      <c r="U158" s="276" t="s">
        <v>85</v>
      </c>
      <c r="V158" s="279"/>
      <c r="W158" s="280"/>
      <c r="X158" s="6">
        <f>+X156-COUNT(D20:D139)</f>
        <v>0</v>
      </c>
      <c r="Y158" s="79"/>
      <c r="Z158" s="66"/>
      <c r="AA158" s="76"/>
      <c r="AB158" s="9"/>
      <c r="AC158" s="102"/>
      <c r="AD158" s="9"/>
      <c r="AE158" s="79"/>
      <c r="AF158" s="66"/>
      <c r="AG158" s="76"/>
      <c r="AH158" s="80"/>
      <c r="AI158" s="102"/>
      <c r="AJ158" s="9"/>
      <c r="AK158" s="79"/>
      <c r="AL158" s="66"/>
      <c r="AM158" s="76"/>
      <c r="AN158" s="80"/>
      <c r="AO158" s="102"/>
      <c r="AP158" s="9"/>
      <c r="AQ158" s="79"/>
      <c r="AR158" s="66"/>
      <c r="AS158" s="76"/>
      <c r="AT158" s="102"/>
      <c r="AU158" s="102"/>
      <c r="AV158" s="102"/>
      <c r="AW158" s="79"/>
      <c r="AX158" s="66"/>
      <c r="AY158" s="85">
        <v>3</v>
      </c>
      <c r="AZ158" s="85"/>
      <c r="BA158" s="85">
        <f t="shared" si="8"/>
        <v>0.36840314986403883</v>
      </c>
      <c r="BB158" s="85">
        <f t="shared" si="9"/>
        <v>-0.33608562293912536</v>
      </c>
      <c r="BC158" s="66"/>
      <c r="BD158" s="98">
        <f t="shared" si="10"/>
        <v>5.7899601708972535</v>
      </c>
      <c r="BE158" s="85"/>
      <c r="BF158" s="100">
        <f t="shared" si="2"/>
        <v>7.0997481469891062E-30</v>
      </c>
      <c r="BG158" s="85"/>
      <c r="BH158" s="100">
        <f t="shared" si="3"/>
        <v>0</v>
      </c>
      <c r="BI158" s="66"/>
      <c r="BJ158" s="165">
        <f t="shared" si="4"/>
        <v>327</v>
      </c>
      <c r="BK158" s="165">
        <f t="shared" si="5"/>
        <v>327</v>
      </c>
      <c r="BL158" s="164"/>
      <c r="BM158" s="165"/>
      <c r="BN158" s="165">
        <f t="shared" si="6"/>
        <v>0</v>
      </c>
      <c r="BO158" s="165">
        <f t="shared" si="7"/>
        <v>0</v>
      </c>
    </row>
    <row r="159" spans="1:67" ht="15.75" x14ac:dyDescent="0.3">
      <c r="A159" s="1"/>
      <c r="N159" t="s">
        <v>58</v>
      </c>
      <c r="Q159" t="s">
        <v>41</v>
      </c>
      <c r="U159" s="76"/>
      <c r="V159" s="80"/>
      <c r="W159" s="80"/>
      <c r="X159" s="9"/>
      <c r="Y159" s="79"/>
      <c r="Z159" s="66"/>
      <c r="AA159" s="76"/>
      <c r="AB159" s="80"/>
      <c r="AC159" s="102"/>
      <c r="AD159" s="9"/>
      <c r="AE159" s="79"/>
      <c r="AF159" s="66"/>
      <c r="AG159" s="76"/>
      <c r="AH159" s="80"/>
      <c r="AI159" s="102"/>
      <c r="AJ159" s="9"/>
      <c r="AK159" s="79"/>
      <c r="AL159" s="66"/>
      <c r="AM159" s="76"/>
      <c r="AN159" s="80"/>
      <c r="AO159" s="102"/>
      <c r="AP159" s="9"/>
      <c r="AQ159" s="79"/>
      <c r="AR159" s="66"/>
      <c r="AS159" s="156"/>
      <c r="AT159" s="159" t="s">
        <v>102</v>
      </c>
      <c r="AU159" s="159"/>
      <c r="AV159" s="159" t="e">
        <f>1/AV161*(BO156*L20+BO157*L21+BO158*L22+BO159*L23+BO160*L24+BO161*L25+BO162*L26+BO163*L27+BO164*L28+BO165*L29+BO166*L30+BO167*L31+BO168*L32+BO169*L33+BO170*L34+BO171*L35+BO172*L36+BO173*L37+BO174*L38+BO175*L41)</f>
        <v>#DIV/0!</v>
      </c>
      <c r="AW159" s="79"/>
      <c r="AX159" s="66"/>
      <c r="AY159" s="85">
        <v>4</v>
      </c>
      <c r="AZ159" s="85"/>
      <c r="BA159" s="85">
        <f t="shared" si="8"/>
        <v>0.47287080450158803</v>
      </c>
      <c r="BB159" s="85">
        <f t="shared" si="9"/>
        <v>-6.8055305331315347E-2</v>
      </c>
      <c r="BC159" s="66"/>
      <c r="BD159" s="98">
        <f t="shared" si="10"/>
        <v>5.7899601708972535</v>
      </c>
      <c r="BE159" s="85"/>
      <c r="BF159" s="100">
        <f t="shared" si="2"/>
        <v>7.0997481469891062E-30</v>
      </c>
      <c r="BG159" s="85"/>
      <c r="BH159" s="100">
        <f t="shared" si="3"/>
        <v>0</v>
      </c>
      <c r="BI159" s="66"/>
      <c r="BJ159" s="165">
        <f t="shared" si="4"/>
        <v>327</v>
      </c>
      <c r="BK159" s="165">
        <f t="shared" si="5"/>
        <v>327</v>
      </c>
      <c r="BL159" s="164"/>
      <c r="BM159" s="165"/>
      <c r="BN159" s="165">
        <f t="shared" si="6"/>
        <v>0</v>
      </c>
      <c r="BO159" s="165">
        <f t="shared" si="7"/>
        <v>0</v>
      </c>
    </row>
    <row r="160" spans="1:67" ht="15.75" x14ac:dyDescent="0.3">
      <c r="A160" s="1"/>
      <c r="N160" t="s">
        <v>36</v>
      </c>
      <c r="Q160" t="s">
        <v>42</v>
      </c>
      <c r="U160" s="257" t="s">
        <v>96</v>
      </c>
      <c r="V160" s="258"/>
      <c r="W160" s="258"/>
      <c r="X160" s="155">
        <f>AVERAGE(BD156:BD275)</f>
        <v>5.7899601708972508</v>
      </c>
      <c r="Y160" s="79"/>
      <c r="Z160" s="66"/>
      <c r="AA160" s="76"/>
      <c r="AB160" s="80"/>
      <c r="AC160" s="102"/>
      <c r="AD160" s="9"/>
      <c r="AE160" s="79"/>
      <c r="AF160" s="66"/>
      <c r="AG160" s="76"/>
      <c r="AH160" s="80"/>
      <c r="AI160" s="102"/>
      <c r="AJ160" s="9"/>
      <c r="AK160" s="79"/>
      <c r="AL160" s="66"/>
      <c r="AM160" s="76"/>
      <c r="AN160" s="80"/>
      <c r="AO160" s="102"/>
      <c r="AP160" s="9"/>
      <c r="AQ160" s="79"/>
      <c r="AR160" s="66"/>
      <c r="AS160" s="156"/>
      <c r="AT160" s="159" t="s">
        <v>103</v>
      </c>
      <c r="AU160" s="159"/>
      <c r="AV160" s="159" t="e">
        <f>1/AV161*((BO156*POWER(L20-AV159,2))+(BO157*POWER(L21-AV159,2))+(BO158*POWER(L22-AV159,2))+(BO159*POWER(L23-AV159,2))+(BO160*POWER(L24-AV159,2))+(BO161*POWER(L25-AV159,2))+(BO162*POWER(L26-AV159,2))+(BO163*POWER(L27-AV159,2))+(BO164*POWER(L28-AV159,2)+(BO165*POWER(L29-AV159,2))))</f>
        <v>#DIV/0!</v>
      </c>
      <c r="AW160" s="79"/>
      <c r="AX160" s="66"/>
      <c r="AY160" s="85">
        <v>5</v>
      </c>
      <c r="AZ160" s="85"/>
      <c r="BA160" s="85">
        <f t="shared" si="8"/>
        <v>0.54928027165305904</v>
      </c>
      <c r="BB160" s="85">
        <f t="shared" si="9"/>
        <v>0.12384316177062824</v>
      </c>
      <c r="BC160" s="66"/>
      <c r="BD160" s="98">
        <f t="shared" si="10"/>
        <v>5.7899601708972535</v>
      </c>
      <c r="BE160" s="85"/>
      <c r="BF160" s="100">
        <f t="shared" si="2"/>
        <v>7.0997481469891062E-30</v>
      </c>
      <c r="BG160" s="85"/>
      <c r="BH160" s="100">
        <f t="shared" si="3"/>
        <v>0</v>
      </c>
      <c r="BI160" s="66"/>
      <c r="BJ160" s="165">
        <f t="shared" si="4"/>
        <v>327</v>
      </c>
      <c r="BK160" s="165">
        <f t="shared" si="5"/>
        <v>327</v>
      </c>
      <c r="BL160" s="164"/>
      <c r="BM160" s="165"/>
      <c r="BN160" s="165">
        <f t="shared" si="6"/>
        <v>0</v>
      </c>
      <c r="BO160" s="165">
        <f t="shared" si="7"/>
        <v>0</v>
      </c>
    </row>
    <row r="161" spans="1:67" x14ac:dyDescent="0.2">
      <c r="A161" s="1"/>
      <c r="N161" t="s">
        <v>37</v>
      </c>
      <c r="Q161" t="s">
        <v>90</v>
      </c>
      <c r="U161" s="156"/>
      <c r="V161" s="157"/>
      <c r="W161" s="157"/>
      <c r="X161" s="158"/>
      <c r="Y161" s="79"/>
      <c r="Z161" s="66"/>
      <c r="AA161" s="76"/>
      <c r="AB161" s="80"/>
      <c r="AC161" s="102"/>
      <c r="AD161" s="9"/>
      <c r="AE161" s="79"/>
      <c r="AF161" s="66"/>
      <c r="AG161" s="76"/>
      <c r="AH161" s="80"/>
      <c r="AI161" s="102"/>
      <c r="AJ161" s="9"/>
      <c r="AK161" s="79"/>
      <c r="AL161" s="66"/>
      <c r="AM161" s="76"/>
      <c r="AN161" s="80"/>
      <c r="AO161" s="102"/>
      <c r="AP161" s="9"/>
      <c r="AQ161" s="79"/>
      <c r="AR161" s="66"/>
      <c r="AS161" s="156"/>
      <c r="AT161" s="159" t="s">
        <v>101</v>
      </c>
      <c r="AU161" s="159"/>
      <c r="AV161" s="159">
        <f>SUM(BO156:BO175)</f>
        <v>0</v>
      </c>
      <c r="AW161" s="79"/>
      <c r="AX161" s="66"/>
      <c r="AY161" s="85">
        <v>6</v>
      </c>
      <c r="AZ161" s="85"/>
      <c r="BA161" s="85">
        <f t="shared" si="8"/>
        <v>0.60696223100291735</v>
      </c>
      <c r="BB161" s="85">
        <f t="shared" si="9"/>
        <v>0.27141022589437608</v>
      </c>
      <c r="BC161" s="66"/>
      <c r="BD161" s="98">
        <f t="shared" si="10"/>
        <v>5.7899601708972535</v>
      </c>
      <c r="BE161" s="85"/>
      <c r="BF161" s="100">
        <f t="shared" si="2"/>
        <v>7.0997481469891062E-30</v>
      </c>
      <c r="BG161" s="85"/>
      <c r="BH161" s="100">
        <f t="shared" si="3"/>
        <v>0</v>
      </c>
      <c r="BI161" s="66"/>
      <c r="BJ161" s="165">
        <f t="shared" si="4"/>
        <v>327</v>
      </c>
      <c r="BK161" s="165">
        <f t="shared" si="5"/>
        <v>327</v>
      </c>
      <c r="BL161" s="164"/>
      <c r="BM161" s="165"/>
      <c r="BN161" s="165">
        <f t="shared" si="6"/>
        <v>0</v>
      </c>
      <c r="BO161" s="165">
        <f t="shared" si="7"/>
        <v>0</v>
      </c>
    </row>
    <row r="162" spans="1:67" x14ac:dyDescent="0.2">
      <c r="A162" s="1"/>
      <c r="N162" t="s">
        <v>39</v>
      </c>
      <c r="U162" s="257" t="s">
        <v>91</v>
      </c>
      <c r="V162" s="258"/>
      <c r="W162" s="258"/>
      <c r="X162" s="158">
        <f>SUM(BF156:BF275)/(X156-X158-1)</f>
        <v>7.2265293638996266E-30</v>
      </c>
      <c r="Y162" s="79"/>
      <c r="Z162" s="66"/>
      <c r="AA162" s="257" t="s">
        <v>96</v>
      </c>
      <c r="AB162" s="285"/>
      <c r="AC162" s="285"/>
      <c r="AD162" s="155">
        <f>AVERAGE(BD156:BD275)</f>
        <v>5.7899601708972508</v>
      </c>
      <c r="AE162" s="79"/>
      <c r="AF162" s="66"/>
      <c r="AG162" s="257" t="s">
        <v>95</v>
      </c>
      <c r="AH162" s="285"/>
      <c r="AI162" s="285"/>
      <c r="AJ162" s="155">
        <f>AVERAGE(D20:D139)</f>
        <v>327</v>
      </c>
      <c r="AK162" s="79"/>
      <c r="AL162" s="66"/>
      <c r="AM162" s="76"/>
      <c r="AN162" s="80"/>
      <c r="AO162" s="102"/>
      <c r="AP162" s="103"/>
      <c r="AQ162" s="79"/>
      <c r="AR162" s="66"/>
      <c r="AS162" s="156"/>
      <c r="AT162" s="159"/>
      <c r="AU162" s="159"/>
      <c r="AV162" s="159"/>
      <c r="AW162" s="79"/>
      <c r="AX162" s="66"/>
      <c r="AY162" s="85">
        <v>7</v>
      </c>
      <c r="AZ162" s="85"/>
      <c r="BA162" s="85">
        <f t="shared" si="8"/>
        <v>0.65183634486883923</v>
      </c>
      <c r="BB162" s="85">
        <f t="shared" si="9"/>
        <v>0.39028297612467511</v>
      </c>
      <c r="BC162" s="66"/>
      <c r="BD162" s="98">
        <f t="shared" si="10"/>
        <v>5.7899601708972535</v>
      </c>
      <c r="BE162" s="85"/>
      <c r="BF162" s="100">
        <f t="shared" si="2"/>
        <v>7.0997481469891062E-30</v>
      </c>
      <c r="BG162" s="85"/>
      <c r="BH162" s="100">
        <f t="shared" si="3"/>
        <v>0</v>
      </c>
      <c r="BI162" s="66"/>
      <c r="BJ162" s="165">
        <f t="shared" si="4"/>
        <v>327</v>
      </c>
      <c r="BK162" s="165">
        <f t="shared" si="5"/>
        <v>327</v>
      </c>
      <c r="BL162" s="164"/>
      <c r="BM162" s="165"/>
      <c r="BN162" s="165">
        <f t="shared" si="6"/>
        <v>0</v>
      </c>
      <c r="BO162" s="165">
        <f t="shared" si="7"/>
        <v>0</v>
      </c>
    </row>
    <row r="163" spans="1:67" x14ac:dyDescent="0.2">
      <c r="A163" s="1"/>
      <c r="N163" t="s">
        <v>38</v>
      </c>
      <c r="U163" s="156"/>
      <c r="V163" s="157"/>
      <c r="W163" s="157"/>
      <c r="X163" s="158"/>
      <c r="Y163" s="79"/>
      <c r="Z163" s="66"/>
      <c r="AA163" s="156"/>
      <c r="AB163" s="157"/>
      <c r="AC163" s="159"/>
      <c r="AD163" s="158"/>
      <c r="AE163" s="79"/>
      <c r="AF163" s="66"/>
      <c r="AG163" s="156"/>
      <c r="AH163" s="157"/>
      <c r="AI163" s="159"/>
      <c r="AJ163" s="158"/>
      <c r="AK163" s="79"/>
      <c r="AL163" s="66"/>
      <c r="AM163" s="76"/>
      <c r="AN163" s="80"/>
      <c r="AO163" s="102"/>
      <c r="AP163" s="9"/>
      <c r="AQ163" s="79"/>
      <c r="AR163" s="66"/>
      <c r="AS163" s="156"/>
      <c r="AT163" s="159" t="s">
        <v>104</v>
      </c>
      <c r="AU163" s="159"/>
      <c r="AV163" s="155">
        <f>AVERAGE(BD156:BD275)</f>
        <v>5.7899601708972508</v>
      </c>
      <c r="AW163" s="79"/>
      <c r="AX163" s="66"/>
      <c r="AY163" s="85">
        <v>8</v>
      </c>
      <c r="AZ163" s="85"/>
      <c r="BA163" s="85">
        <f t="shared" si="8"/>
        <v>0.68765602193363218</v>
      </c>
      <c r="BB163" s="85">
        <f t="shared" si="9"/>
        <v>0.48921716827507478</v>
      </c>
      <c r="BC163" s="66"/>
      <c r="BD163" s="98">
        <f t="shared" si="10"/>
        <v>5.7899601708972535</v>
      </c>
      <c r="BE163" s="85"/>
      <c r="BF163" s="100">
        <f t="shared" si="2"/>
        <v>7.0997481469891062E-30</v>
      </c>
      <c r="BG163" s="85"/>
      <c r="BH163" s="100">
        <f t="shared" si="3"/>
        <v>0</v>
      </c>
      <c r="BI163" s="66"/>
      <c r="BJ163" s="165">
        <f t="shared" si="4"/>
        <v>327</v>
      </c>
      <c r="BK163" s="165">
        <f t="shared" si="5"/>
        <v>327</v>
      </c>
      <c r="BL163" s="164"/>
      <c r="BM163" s="165"/>
      <c r="BN163" s="165">
        <f t="shared" si="6"/>
        <v>0</v>
      </c>
      <c r="BO163" s="165">
        <f t="shared" si="7"/>
        <v>0</v>
      </c>
    </row>
    <row r="164" spans="1:67" ht="14.25" x14ac:dyDescent="0.2">
      <c r="A164" s="1"/>
      <c r="N164" t="s">
        <v>40</v>
      </c>
      <c r="U164" s="257" t="s">
        <v>99</v>
      </c>
      <c r="V164" s="258"/>
      <c r="W164" s="258"/>
      <c r="X164" s="158">
        <f>((X158/X156)*G12)+(1-X158/X156)*EXP(X160+0.5*X162)</f>
        <v>326.99999999999915</v>
      </c>
      <c r="Y164" s="79"/>
      <c r="Z164" s="66"/>
      <c r="AA164" s="257" t="s">
        <v>91</v>
      </c>
      <c r="AB164" s="285"/>
      <c r="AC164" s="285"/>
      <c r="AD164" s="158">
        <f>SUM(BF156:BF275)/(AD156-1)</f>
        <v>7.2265293638996266E-30</v>
      </c>
      <c r="AE164" s="79"/>
      <c r="AF164" s="66"/>
      <c r="AG164" s="257" t="s">
        <v>93</v>
      </c>
      <c r="AH164" s="285"/>
      <c r="AI164" s="285"/>
      <c r="AJ164" s="158">
        <f>SUM(BH156:BH275)/(AJ156-1)</f>
        <v>0</v>
      </c>
      <c r="AK164" s="79"/>
      <c r="AL164" s="66"/>
      <c r="AM164" s="76"/>
      <c r="AN164" s="80"/>
      <c r="AO164" s="102"/>
      <c r="AP164" s="9"/>
      <c r="AQ164" s="79"/>
      <c r="AR164" s="66"/>
      <c r="AS164" s="156"/>
      <c r="AT164" s="159" t="s">
        <v>105</v>
      </c>
      <c r="AU164" s="159"/>
      <c r="AV164" s="158">
        <f>SUM(BF156:BF275)/(AV156-AV157-1)</f>
        <v>7.2265293638996266E-30</v>
      </c>
      <c r="AW164" s="79"/>
      <c r="AX164" s="66"/>
      <c r="AY164" s="85">
        <v>9</v>
      </c>
      <c r="AZ164" s="85"/>
      <c r="BA164" s="85">
        <f t="shared" si="8"/>
        <v>0.71687116443688659</v>
      </c>
      <c r="BB164" s="85">
        <f t="shared" si="9"/>
        <v>0.57357169374266048</v>
      </c>
      <c r="BC164" s="66"/>
      <c r="BD164" s="98">
        <f t="shared" si="10"/>
        <v>5.7899601708972535</v>
      </c>
      <c r="BE164" s="85"/>
      <c r="BF164" s="100">
        <f t="shared" si="2"/>
        <v>7.0997481469891062E-30</v>
      </c>
      <c r="BG164" s="85"/>
      <c r="BH164" s="100">
        <f t="shared" si="3"/>
        <v>0</v>
      </c>
      <c r="BI164" s="66"/>
      <c r="BJ164" s="165">
        <f t="shared" si="4"/>
        <v>327</v>
      </c>
      <c r="BK164" s="165">
        <f t="shared" si="5"/>
        <v>327</v>
      </c>
      <c r="BL164" s="164"/>
      <c r="BM164" s="165"/>
      <c r="BN164" s="165">
        <f t="shared" si="6"/>
        <v>0</v>
      </c>
      <c r="BO164" s="165">
        <f t="shared" si="7"/>
        <v>0</v>
      </c>
    </row>
    <row r="165" spans="1:67" x14ac:dyDescent="0.2">
      <c r="A165" s="1"/>
      <c r="N165" t="s">
        <v>65</v>
      </c>
      <c r="U165" s="156"/>
      <c r="V165" s="157"/>
      <c r="W165" s="157"/>
      <c r="X165" s="158"/>
      <c r="Y165" s="79"/>
      <c r="Z165" s="66"/>
      <c r="AA165" s="156"/>
      <c r="AB165" s="161"/>
      <c r="AC165" s="159"/>
      <c r="AD165" s="158"/>
      <c r="AE165" s="79"/>
      <c r="AF165" s="66"/>
      <c r="AG165" s="156"/>
      <c r="AH165" s="161"/>
      <c r="AI165" s="159"/>
      <c r="AJ165" s="158"/>
      <c r="AK165" s="79"/>
      <c r="AL165" s="66"/>
      <c r="AM165" s="76"/>
      <c r="AN165" s="80"/>
      <c r="AO165" s="102"/>
      <c r="AP165" s="9"/>
      <c r="AQ165" s="79"/>
      <c r="AR165" s="66"/>
      <c r="AS165" s="156"/>
      <c r="AT165" s="159" t="s">
        <v>106</v>
      </c>
      <c r="AU165" s="159"/>
      <c r="AV165" s="159">
        <f>EXP(AV163+AV164/2)</f>
        <v>326.99999999999915</v>
      </c>
      <c r="AW165" s="79"/>
      <c r="AX165" s="66"/>
      <c r="AY165" s="85">
        <v>10</v>
      </c>
      <c r="AZ165" s="85"/>
      <c r="BA165" s="85">
        <f t="shared" si="8"/>
        <v>0.74113444910694781</v>
      </c>
      <c r="BB165" s="85">
        <f t="shared" si="9"/>
        <v>0.64684679698113512</v>
      </c>
      <c r="BC165" s="66"/>
      <c r="BD165" s="98">
        <f t="shared" si="10"/>
        <v>5.7899601708972535</v>
      </c>
      <c r="BE165" s="85"/>
      <c r="BF165" s="100">
        <f t="shared" si="2"/>
        <v>7.0997481469891062E-30</v>
      </c>
      <c r="BG165" s="85"/>
      <c r="BH165" s="100">
        <f t="shared" si="3"/>
        <v>0</v>
      </c>
      <c r="BI165" s="66"/>
      <c r="BJ165" s="165">
        <f t="shared" si="4"/>
        <v>327</v>
      </c>
      <c r="BK165" s="165">
        <f t="shared" si="5"/>
        <v>327</v>
      </c>
      <c r="BL165" s="164"/>
      <c r="BM165" s="165"/>
      <c r="BN165" s="165">
        <f t="shared" si="6"/>
        <v>0</v>
      </c>
      <c r="BO165" s="165">
        <f t="shared" si="7"/>
        <v>0</v>
      </c>
    </row>
    <row r="166" spans="1:67" x14ac:dyDescent="0.2">
      <c r="A166" s="1"/>
      <c r="N166" t="s">
        <v>19</v>
      </c>
      <c r="U166" s="257" t="s">
        <v>94</v>
      </c>
      <c r="V166" s="258"/>
      <c r="W166" s="258"/>
      <c r="X166" s="158">
        <f>(1-X158/X156)*EXP(2*X160+X162)*(EXP(X162)-(1-X158/X156))+X158/X156*(1-X158/X156)*G12*(G12-2*EXP(X160+0.5*X162))</f>
        <v>0</v>
      </c>
      <c r="Y166" s="79"/>
      <c r="Z166" s="66"/>
      <c r="AA166" s="257" t="s">
        <v>92</v>
      </c>
      <c r="AB166" s="285"/>
      <c r="AC166" s="285"/>
      <c r="AD166" s="158">
        <f>EXP((AD162+AD164)/2)</f>
        <v>18.083141320025099</v>
      </c>
      <c r="AE166" s="79"/>
      <c r="AF166" s="66"/>
      <c r="AG166" s="156"/>
      <c r="AH166" s="161"/>
      <c r="AI166" s="159"/>
      <c r="AJ166" s="158"/>
      <c r="AK166" s="79"/>
      <c r="AL166" s="66"/>
      <c r="AM166" s="76"/>
      <c r="AN166" s="80"/>
      <c r="AO166" s="102"/>
      <c r="AP166" s="9"/>
      <c r="AQ166" s="79"/>
      <c r="AR166" s="66"/>
      <c r="AS166" s="156"/>
      <c r="AT166" s="159" t="s">
        <v>107</v>
      </c>
      <c r="AU166" s="159"/>
      <c r="AV166" s="159">
        <f>POWER(AV165,2)*(EXP(AV164)-1)</f>
        <v>0</v>
      </c>
      <c r="AW166" s="79"/>
      <c r="AX166" s="66"/>
      <c r="AY166" s="85">
        <v>11</v>
      </c>
      <c r="AZ166" s="85"/>
      <c r="BA166" s="85">
        <f t="shared" si="8"/>
        <v>0.76159580961914741</v>
      </c>
      <c r="BB166" s="85">
        <f t="shared" si="9"/>
        <v>0.7114452276301213</v>
      </c>
      <c r="BC166" s="66"/>
      <c r="BD166" s="98">
        <f t="shared" si="10"/>
        <v>5.7899601708972535</v>
      </c>
      <c r="BE166" s="85"/>
      <c r="BF166" s="100">
        <f t="shared" si="2"/>
        <v>7.0997481469891062E-30</v>
      </c>
      <c r="BG166" s="85"/>
      <c r="BH166" s="100">
        <f t="shared" si="3"/>
        <v>0</v>
      </c>
      <c r="BI166" s="66"/>
      <c r="BJ166" s="165">
        <f t="shared" si="4"/>
        <v>327</v>
      </c>
      <c r="BK166" s="165">
        <f t="shared" si="5"/>
        <v>327</v>
      </c>
      <c r="BL166" s="164"/>
      <c r="BM166" s="165"/>
      <c r="BN166" s="165">
        <f t="shared" si="6"/>
        <v>0</v>
      </c>
      <c r="BO166" s="165">
        <f t="shared" si="7"/>
        <v>0</v>
      </c>
    </row>
    <row r="167" spans="1:67" x14ac:dyDescent="0.2">
      <c r="A167" s="1"/>
      <c r="N167" t="s">
        <v>20</v>
      </c>
      <c r="Q167" s="50" t="s">
        <v>135</v>
      </c>
      <c r="U167" s="156"/>
      <c r="V167" s="159"/>
      <c r="W167" s="159"/>
      <c r="X167" s="159"/>
      <c r="Y167" s="79"/>
      <c r="Z167" s="66"/>
      <c r="AA167" s="156"/>
      <c r="AB167" s="161"/>
      <c r="AC167" s="159"/>
      <c r="AD167" s="158"/>
      <c r="AE167" s="79"/>
      <c r="AF167" s="66"/>
      <c r="AG167" s="156"/>
      <c r="AH167" s="161"/>
      <c r="AI167" s="159"/>
      <c r="AJ167" s="158"/>
      <c r="AK167" s="79"/>
      <c r="AL167" s="66"/>
      <c r="AM167" s="76"/>
      <c r="AN167" s="80"/>
      <c r="AO167" s="102"/>
      <c r="AP167" s="9"/>
      <c r="AQ167" s="79"/>
      <c r="AR167" s="66"/>
      <c r="AS167" s="156"/>
      <c r="AT167" s="159"/>
      <c r="AU167" s="159"/>
      <c r="AV167" s="159"/>
      <c r="AW167" s="79"/>
      <c r="AX167" s="66"/>
      <c r="AY167" s="85">
        <v>12</v>
      </c>
      <c r="AZ167" s="85"/>
      <c r="BA167" s="85">
        <f t="shared" si="8"/>
        <v>0.77907780805444415</v>
      </c>
      <c r="BB167" s="85">
        <f t="shared" si="9"/>
        <v>0.76908241979305925</v>
      </c>
      <c r="BC167" s="66"/>
      <c r="BD167" s="98">
        <f t="shared" si="10"/>
        <v>5.7899601708972535</v>
      </c>
      <c r="BE167" s="85"/>
      <c r="BF167" s="100">
        <f t="shared" si="2"/>
        <v>7.0997481469891062E-30</v>
      </c>
      <c r="BG167" s="85"/>
      <c r="BH167" s="100">
        <f t="shared" si="3"/>
        <v>0</v>
      </c>
      <c r="BI167" s="66"/>
      <c r="BJ167" s="165">
        <f t="shared" si="4"/>
        <v>327</v>
      </c>
      <c r="BK167" s="165">
        <f t="shared" si="5"/>
        <v>327</v>
      </c>
      <c r="BL167" s="164"/>
      <c r="BM167" s="165"/>
      <c r="BN167" s="165">
        <f t="shared" si="6"/>
        <v>0</v>
      </c>
      <c r="BO167" s="165">
        <f t="shared" si="7"/>
        <v>0</v>
      </c>
    </row>
    <row r="168" spans="1:67" x14ac:dyDescent="0.2">
      <c r="A168" s="1"/>
      <c r="N168" t="s">
        <v>21</v>
      </c>
      <c r="Q168" t="s">
        <v>136</v>
      </c>
      <c r="U168" s="296" t="s">
        <v>50</v>
      </c>
      <c r="V168" s="291"/>
      <c r="W168" s="297"/>
      <c r="X168" s="160">
        <f>POWER(X166,0.5)/X164</f>
        <v>0</v>
      </c>
      <c r="Y168" s="79"/>
      <c r="Z168" s="66"/>
      <c r="AA168" s="281" t="s">
        <v>50</v>
      </c>
      <c r="AB168" s="282"/>
      <c r="AC168" s="283"/>
      <c r="AD168" s="160">
        <f>POWER(EXP(AD164)-1,0.5)</f>
        <v>0</v>
      </c>
      <c r="AE168" s="79"/>
      <c r="AF168" s="66"/>
      <c r="AG168" s="281" t="s">
        <v>50</v>
      </c>
      <c r="AH168" s="282"/>
      <c r="AI168" s="283"/>
      <c r="AJ168" s="160">
        <f>POWER(AJ164,0.5)/AJ162</f>
        <v>0</v>
      </c>
      <c r="AK168" s="79"/>
      <c r="AL168" s="66"/>
      <c r="AM168" s="281" t="s">
        <v>50</v>
      </c>
      <c r="AN168" s="258"/>
      <c r="AO168" s="284"/>
      <c r="AP168" s="160">
        <v>0.6</v>
      </c>
      <c r="AQ168" s="79"/>
      <c r="AR168" s="66"/>
      <c r="AS168" s="156"/>
      <c r="AT168" s="159" t="s">
        <v>108</v>
      </c>
      <c r="AU168" s="159"/>
      <c r="AV168" s="159" t="e">
        <f>(AV161*AV159)+(1-AV161)*AV165</f>
        <v>#DIV/0!</v>
      </c>
      <c r="AW168" s="79"/>
      <c r="AX168" s="66"/>
      <c r="AY168" s="85">
        <v>13</v>
      </c>
      <c r="AZ168" s="85"/>
      <c r="BA168" s="85">
        <f t="shared" si="8"/>
        <v>0.79418333481344938</v>
      </c>
      <c r="BB168" s="85">
        <f t="shared" si="9"/>
        <v>0.82102271391463855</v>
      </c>
      <c r="BC168" s="66"/>
      <c r="BD168" s="98">
        <f t="shared" si="10"/>
        <v>5.7899601708972535</v>
      </c>
      <c r="BE168" s="85"/>
      <c r="BF168" s="100">
        <f t="shared" si="2"/>
        <v>7.0997481469891062E-30</v>
      </c>
      <c r="BG168" s="85"/>
      <c r="BH168" s="100">
        <f t="shared" si="3"/>
        <v>0</v>
      </c>
      <c r="BI168" s="66"/>
      <c r="BJ168" s="165">
        <f t="shared" si="4"/>
        <v>327</v>
      </c>
      <c r="BK168" s="165">
        <f t="shared" si="5"/>
        <v>327</v>
      </c>
      <c r="BL168" s="164"/>
      <c r="BM168" s="165"/>
      <c r="BN168" s="165">
        <f t="shared" si="6"/>
        <v>0</v>
      </c>
      <c r="BO168" s="165">
        <f t="shared" si="7"/>
        <v>0</v>
      </c>
    </row>
    <row r="169" spans="1:67" x14ac:dyDescent="0.2">
      <c r="A169" s="1"/>
      <c r="N169" t="s">
        <v>33</v>
      </c>
      <c r="Q169" t="s">
        <v>137</v>
      </c>
      <c r="U169" s="156"/>
      <c r="V169" s="161"/>
      <c r="W169" s="161"/>
      <c r="X169" s="158"/>
      <c r="Y169" s="79"/>
      <c r="Z169" s="66"/>
      <c r="AA169" s="156"/>
      <c r="AB169" s="161"/>
      <c r="AC169" s="159"/>
      <c r="AD169" s="158"/>
      <c r="AE169" s="79"/>
      <c r="AF169" s="66"/>
      <c r="AG169" s="156"/>
      <c r="AH169" s="161"/>
      <c r="AI169" s="159"/>
      <c r="AJ169" s="158"/>
      <c r="AK169" s="79"/>
      <c r="AL169" s="66"/>
      <c r="AM169" s="156"/>
      <c r="AN169" s="161"/>
      <c r="AO169" s="159"/>
      <c r="AP169" s="158"/>
      <c r="AQ169" s="79"/>
      <c r="AR169" s="66"/>
      <c r="AS169" s="156"/>
      <c r="AT169" s="159" t="s">
        <v>109</v>
      </c>
      <c r="AU169" s="159"/>
      <c r="AV169" s="159" t="e">
        <f>AV161*(AV160+AV159^2)+(1-AV161)*(AV166+AV165^2)-AV168^2</f>
        <v>#DIV/0!</v>
      </c>
      <c r="AW169" s="79"/>
      <c r="AX169" s="66"/>
      <c r="AY169" s="85">
        <v>14</v>
      </c>
      <c r="AZ169" s="85"/>
      <c r="BA169" s="85">
        <f t="shared" si="8"/>
        <v>0.80736382434986476</v>
      </c>
      <c r="BB169" s="85">
        <f t="shared" si="9"/>
        <v>0.86822284315501241</v>
      </c>
      <c r="BC169" s="66"/>
      <c r="BD169" s="98">
        <f t="shared" si="10"/>
        <v>5.7899601708972535</v>
      </c>
      <c r="BE169" s="85"/>
      <c r="BF169" s="100">
        <f t="shared" si="2"/>
        <v>7.0997481469891062E-30</v>
      </c>
      <c r="BG169" s="85"/>
      <c r="BH169" s="100">
        <f t="shared" si="3"/>
        <v>0</v>
      </c>
      <c r="BI169" s="66"/>
      <c r="BJ169" s="165">
        <f t="shared" si="4"/>
        <v>327</v>
      </c>
      <c r="BK169" s="165">
        <f t="shared" si="5"/>
        <v>327</v>
      </c>
      <c r="BL169" s="164"/>
      <c r="BM169" s="165"/>
      <c r="BN169" s="165">
        <f t="shared" si="6"/>
        <v>0</v>
      </c>
      <c r="BO169" s="165">
        <f t="shared" si="7"/>
        <v>0</v>
      </c>
    </row>
    <row r="170" spans="1:67" x14ac:dyDescent="0.2">
      <c r="A170" s="1"/>
      <c r="N170" t="s">
        <v>22</v>
      </c>
      <c r="Q170" t="s">
        <v>138</v>
      </c>
      <c r="U170" s="156"/>
      <c r="V170" s="159"/>
      <c r="W170" s="159"/>
      <c r="X170" s="159"/>
      <c r="Y170" s="79"/>
      <c r="Z170" s="66"/>
      <c r="AA170" s="156"/>
      <c r="AB170" s="161"/>
      <c r="AC170" s="159"/>
      <c r="AD170" s="158"/>
      <c r="AE170" s="79"/>
      <c r="AF170" s="66"/>
      <c r="AG170" s="156"/>
      <c r="AH170" s="161"/>
      <c r="AI170" s="159"/>
      <c r="AJ170" s="158"/>
      <c r="AK170" s="79"/>
      <c r="AL170" s="66"/>
      <c r="AM170" s="156"/>
      <c r="AN170" s="161"/>
      <c r="AO170" s="159"/>
      <c r="AP170" s="158"/>
      <c r="AQ170" s="79"/>
      <c r="AR170" s="66"/>
      <c r="AS170" s="281" t="s">
        <v>50</v>
      </c>
      <c r="AT170" s="258"/>
      <c r="AU170" s="284"/>
      <c r="AV170" s="172" t="e">
        <f>SQRT(AV169)/AV168</f>
        <v>#DIV/0!</v>
      </c>
      <c r="AW170" s="79"/>
      <c r="AX170" s="66"/>
      <c r="AY170" s="85">
        <v>15</v>
      </c>
      <c r="AZ170" s="85"/>
      <c r="BA170" s="85">
        <f t="shared" si="8"/>
        <v>0.81896372747791535</v>
      </c>
      <c r="BB170" s="85">
        <f t="shared" si="9"/>
        <v>0.91142298957463275</v>
      </c>
      <c r="BC170" s="66"/>
      <c r="BD170" s="98">
        <f t="shared" si="10"/>
        <v>5.7899601708972535</v>
      </c>
      <c r="BE170" s="85"/>
      <c r="BF170" s="100">
        <f t="shared" si="2"/>
        <v>7.0997481469891062E-30</v>
      </c>
      <c r="BG170" s="85"/>
      <c r="BH170" s="100">
        <f t="shared" si="3"/>
        <v>0</v>
      </c>
      <c r="BI170" s="66"/>
      <c r="BJ170" s="165">
        <f t="shared" si="4"/>
        <v>327</v>
      </c>
      <c r="BK170" s="165">
        <f t="shared" si="5"/>
        <v>327</v>
      </c>
      <c r="BL170" s="164"/>
      <c r="BM170" s="165"/>
      <c r="BN170" s="165">
        <f t="shared" si="6"/>
        <v>0</v>
      </c>
      <c r="BO170" s="165">
        <f t="shared" si="7"/>
        <v>0</v>
      </c>
    </row>
    <row r="171" spans="1:67" x14ac:dyDescent="0.2">
      <c r="A171" s="1"/>
      <c r="N171" t="s">
        <v>43</v>
      </c>
      <c r="Q171" t="s">
        <v>139</v>
      </c>
      <c r="U171" s="156"/>
      <c r="V171" s="161"/>
      <c r="W171" s="161"/>
      <c r="X171" s="158"/>
      <c r="Y171" s="79"/>
      <c r="Z171" s="66"/>
      <c r="AA171" s="156"/>
      <c r="AB171" s="161"/>
      <c r="AC171" s="159"/>
      <c r="AD171" s="158"/>
      <c r="AE171" s="79"/>
      <c r="AF171" s="66"/>
      <c r="AG171" s="156"/>
      <c r="AH171" s="161"/>
      <c r="AI171" s="159"/>
      <c r="AJ171" s="158"/>
      <c r="AK171" s="79"/>
      <c r="AL171" s="66"/>
      <c r="AM171" s="156"/>
      <c r="AN171" s="161"/>
      <c r="AO171" s="159"/>
      <c r="AP171" s="158"/>
      <c r="AQ171" s="79"/>
      <c r="AR171" s="66"/>
      <c r="AS171" s="156"/>
      <c r="AT171" s="159"/>
      <c r="AU171" s="159"/>
      <c r="AV171" s="159"/>
      <c r="AW171" s="79"/>
      <c r="AX171" s="66"/>
      <c r="AY171" s="85">
        <v>16</v>
      </c>
      <c r="AZ171" s="85"/>
      <c r="BA171" s="85">
        <f t="shared" si="8"/>
        <v>0.82925027701751908</v>
      </c>
      <c r="BB171" s="85">
        <f t="shared" si="9"/>
        <v>0.95120672361246639</v>
      </c>
      <c r="BC171" s="66"/>
      <c r="BD171" s="98">
        <f t="shared" si="10"/>
        <v>5.7899601708972535</v>
      </c>
      <c r="BE171" s="85"/>
      <c r="BF171" s="100">
        <f t="shared" si="2"/>
        <v>7.0997481469891062E-30</v>
      </c>
      <c r="BG171" s="85"/>
      <c r="BH171" s="100">
        <f t="shared" si="3"/>
        <v>0</v>
      </c>
      <c r="BI171" s="66"/>
      <c r="BJ171" s="165">
        <f t="shared" si="4"/>
        <v>327</v>
      </c>
      <c r="BK171" s="165">
        <f t="shared" si="5"/>
        <v>327</v>
      </c>
      <c r="BL171" s="164"/>
      <c r="BM171" s="165"/>
      <c r="BN171" s="165">
        <f t="shared" si="6"/>
        <v>0</v>
      </c>
      <c r="BO171" s="165">
        <f t="shared" si="7"/>
        <v>0</v>
      </c>
    </row>
    <row r="172" spans="1:67" x14ac:dyDescent="0.2">
      <c r="A172" s="1"/>
      <c r="N172" t="s">
        <v>23</v>
      </c>
      <c r="U172" s="299" t="s">
        <v>98</v>
      </c>
      <c r="V172" s="291"/>
      <c r="W172" s="297"/>
      <c r="X172" s="160">
        <f>IF(G16=95,(EXP((1.645*V196)-0.5*V194))/(EXP((V190*V196)-0.5*V194)),(EXP((2.326*V196)-0.5*V194))/(EXP((V190*V196)-0.5*V194)))</f>
        <v>1</v>
      </c>
      <c r="Y172" s="79"/>
      <c r="Z172" s="66"/>
      <c r="AA172" s="287" t="s">
        <v>98</v>
      </c>
      <c r="AB172" s="288"/>
      <c r="AC172" s="289"/>
      <c r="AD172" s="160">
        <f>IF(G16=95,(EXP((1.645*AC196)-0.5*AC194))/(EXP((AC190*AC196)-0.5*AC194)),(EXP((2.326*AC196)-0.5*AC194))/(EXP((AC190*AC196)-0.5*AC194)))</f>
        <v>1</v>
      </c>
      <c r="AE172" s="79"/>
      <c r="AF172" s="66"/>
      <c r="AG172" s="287" t="s">
        <v>98</v>
      </c>
      <c r="AH172" s="288"/>
      <c r="AI172" s="289"/>
      <c r="AJ172" s="160">
        <f>IF(G16=95,((AJ162+1.645*AI196)/(AJ162+AI190*AI196)),((AJ162+2.326*AI196)/(AJ162+AI190*AI196)))</f>
        <v>1</v>
      </c>
      <c r="AK172" s="79"/>
      <c r="AL172" s="66"/>
      <c r="AM172" s="287" t="s">
        <v>98</v>
      </c>
      <c r="AN172" s="258"/>
      <c r="AO172" s="284"/>
      <c r="AP172" s="160">
        <f>IF(G16=95,(EXP((1.645*AO196)-0.5*AO194))/(EXP((AO190*AO196)-0.5*AO194)),(EXP((2.326*AO196)-0.5*AO194))/(EXP((AO190*AO196)-0.5*AO194)))</f>
        <v>1.6514742500819539</v>
      </c>
      <c r="AQ172" s="79"/>
      <c r="AR172" s="66"/>
      <c r="AS172" s="287" t="s">
        <v>98</v>
      </c>
      <c r="AT172" s="258"/>
      <c r="AU172" s="284"/>
      <c r="AV172" s="160" t="e">
        <f>IF(G16=95,(EXP((1.645*AU196)-0.5*AU194))/(EXP((AU190*AU196)-0.5*AU194)),(EXP((2.326*AU196)-0.5*AU194))/(EXP((AU190*AU196)-0.5*AU194)))</f>
        <v>#DIV/0!</v>
      </c>
      <c r="AW172" s="79"/>
      <c r="AX172" s="66"/>
      <c r="AY172" s="85">
        <v>17</v>
      </c>
      <c r="AZ172" s="85"/>
      <c r="BA172" s="85">
        <f t="shared" si="8"/>
        <v>0.83843388873925995</v>
      </c>
      <c r="BB172" s="85">
        <f t="shared" si="9"/>
        <v>0.98804170732163377</v>
      </c>
      <c r="BC172" s="66"/>
      <c r="BD172" s="98">
        <f t="shared" si="10"/>
        <v>5.7899601708972535</v>
      </c>
      <c r="BE172" s="85"/>
      <c r="BF172" s="100">
        <f t="shared" si="2"/>
        <v>7.0997481469891062E-30</v>
      </c>
      <c r="BG172" s="85"/>
      <c r="BH172" s="100">
        <f t="shared" si="3"/>
        <v>0</v>
      </c>
      <c r="BI172" s="66"/>
      <c r="BJ172" s="165">
        <f t="shared" si="4"/>
        <v>327</v>
      </c>
      <c r="BK172" s="165">
        <f t="shared" si="5"/>
        <v>327</v>
      </c>
      <c r="BL172" s="164"/>
      <c r="BM172" s="165"/>
      <c r="BN172" s="165">
        <f t="shared" si="6"/>
        <v>0</v>
      </c>
      <c r="BO172" s="165">
        <f t="shared" si="7"/>
        <v>0</v>
      </c>
    </row>
    <row r="173" spans="1:67" x14ac:dyDescent="0.2">
      <c r="A173" s="1"/>
      <c r="N173" t="s">
        <v>24</v>
      </c>
      <c r="Q173" s="64">
        <v>95</v>
      </c>
      <c r="U173" s="156"/>
      <c r="V173" s="161"/>
      <c r="W173" s="161"/>
      <c r="X173" s="158"/>
      <c r="Y173" s="79"/>
      <c r="Z173" s="66"/>
      <c r="AA173" s="156"/>
      <c r="AB173" s="161"/>
      <c r="AC173" s="159"/>
      <c r="AD173" s="158"/>
      <c r="AE173" s="79"/>
      <c r="AF173" s="66"/>
      <c r="AG173" s="156"/>
      <c r="AH173" s="157"/>
      <c r="AI173" s="159"/>
      <c r="AJ173" s="158"/>
      <c r="AK173" s="79"/>
      <c r="AL173" s="66"/>
      <c r="AM173" s="156"/>
      <c r="AN173" s="161"/>
      <c r="AO173" s="159"/>
      <c r="AP173" s="158"/>
      <c r="AQ173" s="79"/>
      <c r="AR173" s="66"/>
      <c r="AS173" s="156"/>
      <c r="AT173" s="161"/>
      <c r="AU173" s="159"/>
      <c r="AV173" s="158"/>
      <c r="AW173" s="79"/>
      <c r="AX173" s="66"/>
      <c r="AY173" s="85">
        <v>18</v>
      </c>
      <c r="AZ173" s="85"/>
      <c r="BA173" s="85">
        <f t="shared" si="8"/>
        <v>0.8466824460427218</v>
      </c>
      <c r="BB173" s="85">
        <f t="shared" si="9"/>
        <v>1.0223080848214701</v>
      </c>
      <c r="BC173" s="66"/>
      <c r="BD173" s="98">
        <f t="shared" si="10"/>
        <v>5.7899601708972535</v>
      </c>
      <c r="BE173" s="85"/>
      <c r="BF173" s="100">
        <f t="shared" si="2"/>
        <v>7.0997481469891062E-30</v>
      </c>
      <c r="BG173" s="85"/>
      <c r="BH173" s="100">
        <f t="shared" si="3"/>
        <v>0</v>
      </c>
      <c r="BI173" s="66"/>
      <c r="BJ173" s="165">
        <f t="shared" si="4"/>
        <v>327</v>
      </c>
      <c r="BK173" s="165">
        <f t="shared" si="5"/>
        <v>327</v>
      </c>
      <c r="BL173" s="164"/>
      <c r="BM173" s="165"/>
      <c r="BN173" s="165">
        <f t="shared" si="6"/>
        <v>0</v>
      </c>
      <c r="BO173" s="165">
        <f t="shared" si="7"/>
        <v>0</v>
      </c>
    </row>
    <row r="174" spans="1:67" x14ac:dyDescent="0.2">
      <c r="A174" s="1"/>
      <c r="N174" t="s">
        <v>67</v>
      </c>
      <c r="Q174" s="64">
        <v>99</v>
      </c>
      <c r="U174" s="299" t="s">
        <v>82</v>
      </c>
      <c r="V174" s="291"/>
      <c r="W174" s="297"/>
      <c r="X174" s="160">
        <f>X172*V192</f>
        <v>327</v>
      </c>
      <c r="Y174" s="79"/>
      <c r="Z174" s="66"/>
      <c r="AA174" s="287" t="s">
        <v>82</v>
      </c>
      <c r="AB174" s="288"/>
      <c r="AC174" s="289"/>
      <c r="AD174" s="160">
        <f>AD172*AC192</f>
        <v>327</v>
      </c>
      <c r="AE174" s="79"/>
      <c r="AF174" s="66"/>
      <c r="AG174" s="287" t="s">
        <v>83</v>
      </c>
      <c r="AH174" s="288"/>
      <c r="AI174" s="289"/>
      <c r="AJ174" s="160">
        <f>AJ172*AI192</f>
        <v>327</v>
      </c>
      <c r="AK174" s="79"/>
      <c r="AL174" s="66"/>
      <c r="AM174" s="287" t="s">
        <v>82</v>
      </c>
      <c r="AN174" s="258"/>
      <c r="AO174" s="284"/>
      <c r="AP174" s="160">
        <f>AP172*AO192</f>
        <v>540.03207977679892</v>
      </c>
      <c r="AQ174" s="79"/>
      <c r="AR174" s="66"/>
      <c r="AS174" s="287" t="s">
        <v>82</v>
      </c>
      <c r="AT174" s="258"/>
      <c r="AU174" s="284"/>
      <c r="AV174" s="160" t="e">
        <f>AV172*AU192</f>
        <v>#DIV/0!</v>
      </c>
      <c r="AW174" s="79"/>
      <c r="AX174" s="66"/>
      <c r="AY174" s="85">
        <v>19</v>
      </c>
      <c r="AZ174" s="85"/>
      <c r="BA174" s="85">
        <f t="shared" si="8"/>
        <v>0.85413149668775656</v>
      </c>
      <c r="BB174" s="85">
        <f t="shared" si="9"/>
        <v>1.0543187511903587</v>
      </c>
      <c r="BC174" s="66"/>
      <c r="BD174" s="98">
        <f t="shared" si="10"/>
        <v>5.7899601708972535</v>
      </c>
      <c r="BE174" s="85"/>
      <c r="BF174" s="100">
        <f t="shared" si="2"/>
        <v>7.0997481469891062E-30</v>
      </c>
      <c r="BG174" s="85"/>
      <c r="BH174" s="100">
        <f t="shared" si="3"/>
        <v>0</v>
      </c>
      <c r="BI174" s="66"/>
      <c r="BJ174" s="165">
        <f t="shared" si="4"/>
        <v>327</v>
      </c>
      <c r="BK174" s="165">
        <f t="shared" si="5"/>
        <v>327</v>
      </c>
      <c r="BL174" s="164"/>
      <c r="BM174" s="165"/>
      <c r="BN174" s="165">
        <f t="shared" si="6"/>
        <v>0</v>
      </c>
      <c r="BO174" s="165">
        <f t="shared" si="7"/>
        <v>0</v>
      </c>
    </row>
    <row r="175" spans="1:67" ht="13.5" thickBot="1" x14ac:dyDescent="0.25">
      <c r="A175" s="1"/>
      <c r="N175" t="s">
        <v>25</v>
      </c>
      <c r="U175" s="162"/>
      <c r="V175" s="163"/>
      <c r="W175" s="163"/>
      <c r="X175" s="163"/>
      <c r="Y175" s="104"/>
      <c r="Z175" s="66"/>
      <c r="AA175" s="162"/>
      <c r="AB175" s="163"/>
      <c r="AC175" s="163"/>
      <c r="AD175" s="163"/>
      <c r="AE175" s="104"/>
      <c r="AF175" s="66"/>
      <c r="AG175" s="162"/>
      <c r="AH175" s="163"/>
      <c r="AI175" s="163"/>
      <c r="AJ175" s="163"/>
      <c r="AK175" s="104"/>
      <c r="AL175" s="66"/>
      <c r="AM175" s="162"/>
      <c r="AN175" s="163"/>
      <c r="AO175" s="163"/>
      <c r="AP175" s="163"/>
      <c r="AQ175" s="104"/>
      <c r="AR175" s="66"/>
      <c r="AS175" s="162"/>
      <c r="AT175" s="163"/>
      <c r="AU175" s="163"/>
      <c r="AV175" s="163"/>
      <c r="AW175" s="104"/>
      <c r="AX175" s="66"/>
      <c r="AY175" s="85">
        <v>20</v>
      </c>
      <c r="AZ175" s="85"/>
      <c r="BA175" s="85">
        <f t="shared" si="8"/>
        <v>0.86089165933173484</v>
      </c>
      <c r="BB175" s="85">
        <f t="shared" si="9"/>
        <v>1.0843341220556781</v>
      </c>
      <c r="BC175" s="66"/>
      <c r="BD175" s="98">
        <f t="shared" si="10"/>
        <v>5.7899601708972535</v>
      </c>
      <c r="BE175" s="85"/>
      <c r="BF175" s="100">
        <f t="shared" si="2"/>
        <v>7.0997481469891062E-30</v>
      </c>
      <c r="BG175" s="85"/>
      <c r="BH175" s="100">
        <f t="shared" si="3"/>
        <v>0</v>
      </c>
      <c r="BI175" s="66"/>
      <c r="BJ175" s="165">
        <f t="shared" si="4"/>
        <v>327</v>
      </c>
      <c r="BK175" s="165">
        <f t="shared" si="5"/>
        <v>327</v>
      </c>
      <c r="BL175" s="164"/>
      <c r="BM175" s="165"/>
      <c r="BN175" s="165">
        <f>COUNT(L41)</f>
        <v>0</v>
      </c>
      <c r="BO175" s="165">
        <f t="shared" si="7"/>
        <v>0</v>
      </c>
    </row>
    <row r="176" spans="1:67" ht="12.75" customHeight="1" x14ac:dyDescent="0.2">
      <c r="A176" s="1"/>
      <c r="N176" t="s">
        <v>34</v>
      </c>
      <c r="Q176" t="s">
        <v>126</v>
      </c>
      <c r="U176" s="164"/>
      <c r="V176" s="165"/>
      <c r="W176" s="165"/>
      <c r="X176" s="166">
        <f>ROUND(X160,$G$14+1-(1+INT(LOG10(ABS(X160)))))</f>
        <v>5.79</v>
      </c>
      <c r="Y176" s="66"/>
      <c r="Z176" s="66"/>
      <c r="AA176" s="164"/>
      <c r="AB176" s="164"/>
      <c r="AC176" s="165"/>
      <c r="AD176" s="166">
        <f>ROUND(AD162,$G$14+1-(1+INT(LOG10(ABS(AD162)))))</f>
        <v>5.79</v>
      </c>
      <c r="AE176" s="66"/>
      <c r="AF176" s="66"/>
      <c r="AG176" s="164"/>
      <c r="AH176" s="164"/>
      <c r="AI176" s="165"/>
      <c r="AJ176" s="166">
        <f>ROUND(AJ162,$G$14+1-(1+INT(LOG10(ABS(AJ162)))))</f>
        <v>327</v>
      </c>
      <c r="AK176" s="66"/>
      <c r="AL176" s="66"/>
      <c r="AM176" s="164"/>
      <c r="AN176" s="164"/>
      <c r="AO176" s="165"/>
      <c r="AP176" s="165"/>
      <c r="AQ176" s="66"/>
      <c r="AR176" s="66"/>
      <c r="AS176" s="164"/>
      <c r="AT176" s="164"/>
      <c r="AU176" s="165"/>
      <c r="AV176" s="166" t="e">
        <f>ROUND(AV159,$G$14+1-(1+INT(LOG10(ABS(AV159)))))</f>
        <v>#DIV/0!</v>
      </c>
      <c r="AW176" s="66"/>
      <c r="AX176" s="66"/>
      <c r="AY176" s="85">
        <v>21</v>
      </c>
      <c r="AZ176" s="85"/>
      <c r="BA176" s="85">
        <f t="shared" si="8"/>
        <v>0.86705408897347669</v>
      </c>
      <c r="BB176" s="85">
        <f t="shared" si="9"/>
        <v>1.112573092520686</v>
      </c>
      <c r="BC176" s="66"/>
      <c r="BD176" s="98">
        <f t="shared" si="10"/>
        <v>5.7899601708972535</v>
      </c>
      <c r="BE176" s="85"/>
      <c r="BF176" s="100">
        <f t="shared" si="2"/>
        <v>7.0997481469891062E-30</v>
      </c>
      <c r="BG176" s="85"/>
      <c r="BH176" s="100">
        <f t="shared" si="3"/>
        <v>0</v>
      </c>
      <c r="BI176" s="66"/>
      <c r="BJ176" s="165">
        <f t="shared" si="4"/>
        <v>327</v>
      </c>
      <c r="BK176" s="165">
        <f t="shared" si="5"/>
        <v>327</v>
      </c>
      <c r="BL176" s="164"/>
      <c r="BM176" s="164"/>
      <c r="BN176" s="164"/>
      <c r="BO176" s="164"/>
    </row>
    <row r="177" spans="1:67" ht="12.75" customHeight="1" x14ac:dyDescent="0.2">
      <c r="A177" s="1"/>
      <c r="N177" t="s">
        <v>100</v>
      </c>
      <c r="Q177" t="s">
        <v>127</v>
      </c>
      <c r="U177" s="164"/>
      <c r="V177" s="165"/>
      <c r="W177" s="165"/>
      <c r="X177" s="167"/>
      <c r="Y177" s="66"/>
      <c r="Z177" s="66"/>
      <c r="AA177" s="164"/>
      <c r="AB177" s="164"/>
      <c r="AC177" s="165"/>
      <c r="AD177" s="166"/>
      <c r="AE177" s="66"/>
      <c r="AF177" s="66"/>
      <c r="AG177" s="164"/>
      <c r="AH177" s="164"/>
      <c r="AI177" s="165"/>
      <c r="AJ177" s="166"/>
      <c r="AK177" s="66"/>
      <c r="AL177" s="66"/>
      <c r="AM177" s="164"/>
      <c r="AN177" s="164"/>
      <c r="AO177" s="165"/>
      <c r="AP177" s="165"/>
      <c r="AQ177" s="66"/>
      <c r="AR177" s="66"/>
      <c r="AS177" s="164"/>
      <c r="AT177" s="164"/>
      <c r="AU177" s="165"/>
      <c r="AV177" s="166" t="e">
        <f>ROUND(AV160,$G$14+1-(1+INT(LOG10(ABS(AV160)))))</f>
        <v>#DIV/0!</v>
      </c>
      <c r="AW177" s="66"/>
      <c r="AX177" s="66"/>
      <c r="AY177" s="85">
        <v>22</v>
      </c>
      <c r="AZ177" s="85"/>
      <c r="BA177" s="85">
        <f t="shared" si="8"/>
        <v>0.87269456834516135</v>
      </c>
      <c r="BB177" s="85">
        <f t="shared" si="9"/>
        <v>1.1392213008970176</v>
      </c>
      <c r="BC177" s="66"/>
      <c r="BD177" s="98">
        <f t="shared" si="10"/>
        <v>5.7899601708972535</v>
      </c>
      <c r="BE177" s="85"/>
      <c r="BF177" s="100">
        <f t="shared" si="2"/>
        <v>7.0997481469891062E-30</v>
      </c>
      <c r="BG177" s="85"/>
      <c r="BH177" s="100">
        <f t="shared" si="3"/>
        <v>0</v>
      </c>
      <c r="BI177" s="66"/>
      <c r="BJ177" s="165">
        <f t="shared" si="4"/>
        <v>327</v>
      </c>
      <c r="BK177" s="165">
        <f t="shared" si="5"/>
        <v>327</v>
      </c>
      <c r="BL177" s="164"/>
      <c r="BM177" s="164"/>
      <c r="BN177" s="164"/>
      <c r="BO177" s="164"/>
    </row>
    <row r="178" spans="1:67" x14ac:dyDescent="0.2">
      <c r="A178" s="1"/>
      <c r="N178" t="s">
        <v>52</v>
      </c>
      <c r="Q178" t="s">
        <v>128</v>
      </c>
      <c r="U178" s="164"/>
      <c r="V178" s="168" t="s">
        <v>89</v>
      </c>
      <c r="W178" s="165"/>
      <c r="X178" s="166">
        <f>ROUND(X162,$G$14+1-(1+INT(LOG10(ABS(X162)))))</f>
        <v>7.227E-30</v>
      </c>
      <c r="Y178" s="66"/>
      <c r="Z178" s="66"/>
      <c r="AA178" s="164"/>
      <c r="AB178" s="164"/>
      <c r="AC178" s="165" t="s">
        <v>89</v>
      </c>
      <c r="AD178" s="166">
        <f>ROUND(AD164,$G$14+1-(1+INT(LOG10(ABS(AD164)))))</f>
        <v>7.227E-30</v>
      </c>
      <c r="AE178" s="66"/>
      <c r="AF178" s="66"/>
      <c r="AG178" s="164"/>
      <c r="AH178" s="164"/>
      <c r="AI178" s="165" t="s">
        <v>89</v>
      </c>
      <c r="AJ178" s="166" t="e">
        <f>ROUND(AJ164,$G$14+1-(1+INT(LOG10(ABS(AJ164)))))</f>
        <v>#NUM!</v>
      </c>
      <c r="AK178" s="66"/>
      <c r="AL178" s="66"/>
      <c r="AM178" s="164"/>
      <c r="AN178" s="164"/>
      <c r="AO178" s="165" t="s">
        <v>89</v>
      </c>
      <c r="AP178" s="165"/>
      <c r="AQ178" s="66"/>
      <c r="AR178" s="66"/>
      <c r="AS178" s="164"/>
      <c r="AT178" s="164"/>
      <c r="AU178" s="165" t="s">
        <v>89</v>
      </c>
      <c r="AV178" s="166" t="e">
        <f>ROUND(AV161,$G$14+1-(1+INT(LOG10(ABS(AV161)))))</f>
        <v>#NUM!</v>
      </c>
      <c r="AW178" s="66"/>
      <c r="AX178" s="66"/>
      <c r="AY178" s="85">
        <v>23</v>
      </c>
      <c r="AZ178" s="85"/>
      <c r="BA178" s="85">
        <f t="shared" si="8"/>
        <v>0.87787661109347703</v>
      </c>
      <c r="BB178" s="85">
        <f t="shared" si="9"/>
        <v>1.1644374509707227</v>
      </c>
      <c r="BC178" s="66"/>
      <c r="BD178" s="98">
        <f t="shared" si="10"/>
        <v>5.7899601708972535</v>
      </c>
      <c r="BE178" s="85"/>
      <c r="BF178" s="100">
        <f t="shared" si="2"/>
        <v>7.0997481469891062E-30</v>
      </c>
      <c r="BG178" s="85"/>
      <c r="BH178" s="100">
        <f t="shared" si="3"/>
        <v>0</v>
      </c>
      <c r="BI178" s="66"/>
      <c r="BJ178" s="165">
        <f t="shared" si="4"/>
        <v>327</v>
      </c>
      <c r="BK178" s="165">
        <f t="shared" si="5"/>
        <v>327</v>
      </c>
      <c r="BL178" s="164"/>
      <c r="BM178" s="164"/>
      <c r="BN178" s="164"/>
      <c r="BO178" s="164"/>
    </row>
    <row r="179" spans="1:67" x14ac:dyDescent="0.2">
      <c r="A179" s="1"/>
      <c r="N179" t="s">
        <v>26</v>
      </c>
      <c r="Q179" t="s">
        <v>129</v>
      </c>
      <c r="U179" s="164"/>
      <c r="V179" s="165" t="s">
        <v>113</v>
      </c>
      <c r="W179" s="165"/>
      <c r="X179" s="166"/>
      <c r="Y179" s="66"/>
      <c r="Z179" s="66"/>
      <c r="AA179" s="164"/>
      <c r="AB179" s="164"/>
      <c r="AC179" s="165" t="s">
        <v>113</v>
      </c>
      <c r="AD179" s="166"/>
      <c r="AE179" s="66"/>
      <c r="AF179" s="66"/>
      <c r="AG179" s="164"/>
      <c r="AH179" s="164"/>
      <c r="AI179" s="165" t="s">
        <v>113</v>
      </c>
      <c r="AJ179" s="166"/>
      <c r="AK179" s="66"/>
      <c r="AL179" s="66"/>
      <c r="AM179" s="164"/>
      <c r="AN179" s="164"/>
      <c r="AO179" s="165" t="s">
        <v>113</v>
      </c>
      <c r="AP179" s="165"/>
      <c r="AQ179" s="66"/>
      <c r="AR179" s="66"/>
      <c r="AS179" s="164"/>
      <c r="AT179" s="164"/>
      <c r="AU179" s="165" t="s">
        <v>113</v>
      </c>
      <c r="AV179" s="166">
        <f>ROUND(AV163,$G$14+1-(1+INT(LOG10(ABS(AV163)))))</f>
        <v>5.79</v>
      </c>
      <c r="AW179" s="66"/>
      <c r="AX179" s="66"/>
      <c r="AY179" s="85">
        <v>24</v>
      </c>
      <c r="AZ179" s="85"/>
      <c r="BA179" s="85">
        <f t="shared" si="8"/>
        <v>0.8826538438450513</v>
      </c>
      <c r="BB179" s="85">
        <f t="shared" si="9"/>
        <v>1.1883582125351981</v>
      </c>
      <c r="BC179" s="66"/>
      <c r="BD179" s="98">
        <f t="shared" si="10"/>
        <v>5.7899601708972535</v>
      </c>
      <c r="BE179" s="85"/>
      <c r="BF179" s="100">
        <f t="shared" si="2"/>
        <v>7.0997481469891062E-30</v>
      </c>
      <c r="BG179" s="85"/>
      <c r="BH179" s="100">
        <f t="shared" si="3"/>
        <v>0</v>
      </c>
      <c r="BI179" s="66"/>
      <c r="BJ179" s="165">
        <f t="shared" si="4"/>
        <v>327</v>
      </c>
      <c r="BK179" s="165">
        <f t="shared" si="5"/>
        <v>327</v>
      </c>
      <c r="BL179" s="164"/>
      <c r="BM179" s="164"/>
      <c r="BN179" s="164"/>
      <c r="BO179" s="164"/>
    </row>
    <row r="180" spans="1:67" x14ac:dyDescent="0.2">
      <c r="A180" s="1"/>
      <c r="N180" t="s">
        <v>68</v>
      </c>
      <c r="U180" s="164"/>
      <c r="V180" s="165" t="s">
        <v>114</v>
      </c>
      <c r="W180" s="165"/>
      <c r="X180" s="166">
        <f>ROUND(X164,$G$14+1-(1+INT(LOG10(ABS(X164)))))</f>
        <v>327</v>
      </c>
      <c r="Y180" s="66"/>
      <c r="Z180" s="66"/>
      <c r="AA180" s="164"/>
      <c r="AB180" s="164"/>
      <c r="AC180" s="165" t="s">
        <v>114</v>
      </c>
      <c r="AD180" s="166">
        <f>ROUND(AD166,$G$14+1-(1+INT(LOG10(ABS(AD166)))))</f>
        <v>18.079999999999998</v>
      </c>
      <c r="AE180" s="66"/>
      <c r="AF180" s="66"/>
      <c r="AG180" s="164"/>
      <c r="AH180" s="164"/>
      <c r="AI180" s="165" t="s">
        <v>114</v>
      </c>
      <c r="AJ180" s="166"/>
      <c r="AK180" s="66"/>
      <c r="AL180" s="66"/>
      <c r="AM180" s="164"/>
      <c r="AN180" s="164"/>
      <c r="AO180" s="165" t="s">
        <v>114</v>
      </c>
      <c r="AP180" s="165"/>
      <c r="AQ180" s="66"/>
      <c r="AR180" s="66"/>
      <c r="AS180" s="164"/>
      <c r="AT180" s="164"/>
      <c r="AU180" s="165" t="s">
        <v>114</v>
      </c>
      <c r="AV180" s="166">
        <f>ROUND(AV164,$G$14+1-(1+INT(LOG10(ABS(AV164)))))</f>
        <v>7.227E-30</v>
      </c>
      <c r="AW180" s="66"/>
      <c r="AX180" s="66"/>
      <c r="AY180" s="85">
        <v>25</v>
      </c>
      <c r="AZ180" s="85"/>
      <c r="BA180" s="85">
        <f t="shared" si="8"/>
        <v>0.88707185499315677</v>
      </c>
      <c r="BB180" s="85">
        <f t="shared" si="9"/>
        <v>1.2111020651821225</v>
      </c>
      <c r="BC180" s="66"/>
      <c r="BD180" s="98">
        <f t="shared" si="10"/>
        <v>5.7899601708972535</v>
      </c>
      <c r="BE180" s="85"/>
      <c r="BF180" s="100">
        <f t="shared" si="2"/>
        <v>7.0997481469891062E-30</v>
      </c>
      <c r="BG180" s="85"/>
      <c r="BH180" s="100">
        <f t="shared" si="3"/>
        <v>0</v>
      </c>
      <c r="BI180" s="66"/>
      <c r="BJ180" s="165">
        <f t="shared" si="4"/>
        <v>327</v>
      </c>
      <c r="BK180" s="165">
        <f t="shared" si="5"/>
        <v>327</v>
      </c>
      <c r="BL180" s="164"/>
      <c r="BM180" s="164"/>
      <c r="BN180" s="164"/>
      <c r="BO180" s="164"/>
    </row>
    <row r="181" spans="1:67" x14ac:dyDescent="0.2">
      <c r="A181" s="1"/>
      <c r="N181" t="s">
        <v>51</v>
      </c>
      <c r="Q181" s="183">
        <f>T38</f>
        <v>0</v>
      </c>
      <c r="U181" s="164"/>
      <c r="V181" s="165"/>
      <c r="W181" s="165"/>
      <c r="X181" s="166"/>
      <c r="Y181" s="66"/>
      <c r="Z181" s="66"/>
      <c r="AA181" s="164"/>
      <c r="AB181" s="164"/>
      <c r="AC181" s="165"/>
      <c r="AD181" s="166"/>
      <c r="AE181" s="66"/>
      <c r="AF181" s="66"/>
      <c r="AG181" s="164"/>
      <c r="AH181" s="164"/>
      <c r="AI181" s="165"/>
      <c r="AJ181" s="166"/>
      <c r="AK181" s="66"/>
      <c r="AL181" s="66"/>
      <c r="AM181" s="164"/>
      <c r="AN181" s="164"/>
      <c r="AO181" s="165"/>
      <c r="AP181" s="165"/>
      <c r="AQ181" s="66"/>
      <c r="AR181" s="66"/>
      <c r="AS181" s="164"/>
      <c r="AT181" s="164"/>
      <c r="AU181" s="165"/>
      <c r="AV181" s="166">
        <f>ROUND(AV165,$G$14+1-(1+INT(LOG10(ABS(AV165)))))</f>
        <v>327</v>
      </c>
      <c r="AW181" s="66"/>
      <c r="AX181" s="66"/>
      <c r="AY181" s="85">
        <v>26</v>
      </c>
      <c r="AZ181" s="85"/>
      <c r="BA181" s="85">
        <f t="shared" si="8"/>
        <v>0.89116964423921519</v>
      </c>
      <c r="BB181" s="85">
        <f t="shared" si="9"/>
        <v>1.2327723459484285</v>
      </c>
      <c r="BC181" s="66"/>
      <c r="BD181" s="98">
        <f t="shared" si="10"/>
        <v>5.7899601708972535</v>
      </c>
      <c r="BE181" s="85"/>
      <c r="BF181" s="100">
        <f t="shared" si="2"/>
        <v>7.0997481469891062E-30</v>
      </c>
      <c r="BG181" s="85"/>
      <c r="BH181" s="100">
        <f t="shared" si="3"/>
        <v>0</v>
      </c>
      <c r="BI181" s="66"/>
      <c r="BJ181" s="165">
        <f t="shared" si="4"/>
        <v>327</v>
      </c>
      <c r="BK181" s="165">
        <f t="shared" si="5"/>
        <v>327</v>
      </c>
      <c r="BL181" s="164"/>
      <c r="BM181" s="164"/>
      <c r="BN181" s="164"/>
      <c r="BO181" s="164"/>
    </row>
    <row r="182" spans="1:67" x14ac:dyDescent="0.2">
      <c r="A182" s="1"/>
      <c r="N182" t="s">
        <v>27</v>
      </c>
      <c r="U182" s="164"/>
      <c r="V182" s="165"/>
      <c r="W182" s="165"/>
      <c r="X182" s="166" t="e">
        <f>ROUND(X166,$G$14+1-(1+INT(LOG10(ABS(X166)))))</f>
        <v>#NUM!</v>
      </c>
      <c r="Y182" s="66"/>
      <c r="Z182" s="66"/>
      <c r="AA182" s="164"/>
      <c r="AB182" s="164"/>
      <c r="AC182" s="165"/>
      <c r="AD182" s="166" t="e">
        <f>ROUND(AD168,$G$14+1-(1+INT(LOG10(ABS(AD168)))))</f>
        <v>#NUM!</v>
      </c>
      <c r="AE182" s="66"/>
      <c r="AF182" s="66"/>
      <c r="AG182" s="164"/>
      <c r="AH182" s="164"/>
      <c r="AI182" s="165"/>
      <c r="AJ182" s="166" t="e">
        <f>ROUND(AJ168,$G$14+1-(1+INT(LOG10(ABS(AJ168)))))</f>
        <v>#NUM!</v>
      </c>
      <c r="AK182" s="66"/>
      <c r="AL182" s="66"/>
      <c r="AM182" s="164"/>
      <c r="AN182" s="164"/>
      <c r="AO182" s="165"/>
      <c r="AP182" s="165"/>
      <c r="AQ182" s="66"/>
      <c r="AR182" s="66"/>
      <c r="AS182" s="164"/>
      <c r="AT182" s="164"/>
      <c r="AU182" s="165"/>
      <c r="AV182" s="166" t="e">
        <f>ROUND(AV166,$G$14+1-(1+INT(LOG10(ABS(AV166)))))</f>
        <v>#NUM!</v>
      </c>
      <c r="AW182" s="66"/>
      <c r="AX182" s="66"/>
      <c r="AY182" s="85">
        <v>27</v>
      </c>
      <c r="AZ182" s="85"/>
      <c r="BA182" s="85">
        <f t="shared" si="8"/>
        <v>0.89498076982365571</v>
      </c>
      <c r="BB182" s="85">
        <f t="shared" si="9"/>
        <v>1.2534596897057095</v>
      </c>
      <c r="BC182" s="66"/>
      <c r="BD182" s="98">
        <f t="shared" si="10"/>
        <v>5.7899601708972535</v>
      </c>
      <c r="BE182" s="85"/>
      <c r="BF182" s="100">
        <f t="shared" si="2"/>
        <v>7.0997481469891062E-30</v>
      </c>
      <c r="BG182" s="85"/>
      <c r="BH182" s="100">
        <f t="shared" si="3"/>
        <v>0</v>
      </c>
      <c r="BI182" s="66"/>
      <c r="BJ182" s="165">
        <f t="shared" si="4"/>
        <v>327</v>
      </c>
      <c r="BK182" s="165">
        <f t="shared" si="5"/>
        <v>327</v>
      </c>
      <c r="BL182" s="164"/>
      <c r="BM182" s="164"/>
      <c r="BN182" s="164"/>
      <c r="BO182" s="164"/>
    </row>
    <row r="183" spans="1:67" x14ac:dyDescent="0.2">
      <c r="A183" s="1"/>
      <c r="N183" t="s">
        <v>72</v>
      </c>
      <c r="U183" s="164"/>
      <c r="V183" s="165"/>
      <c r="W183" s="165"/>
      <c r="X183" s="166"/>
      <c r="Y183" s="66"/>
      <c r="Z183" s="66"/>
      <c r="AA183" s="164"/>
      <c r="AB183" s="164"/>
      <c r="AC183" s="165"/>
      <c r="AD183" s="166"/>
      <c r="AE183" s="66"/>
      <c r="AF183" s="66"/>
      <c r="AG183" s="164"/>
      <c r="AH183" s="164"/>
      <c r="AI183" s="165"/>
      <c r="AJ183" s="166"/>
      <c r="AK183" s="66"/>
      <c r="AL183" s="66"/>
      <c r="AM183" s="164"/>
      <c r="AN183" s="164"/>
      <c r="AO183" s="165"/>
      <c r="AP183" s="165"/>
      <c r="AQ183" s="66"/>
      <c r="AR183" s="66"/>
      <c r="AS183" s="164"/>
      <c r="AT183" s="164"/>
      <c r="AU183" s="165"/>
      <c r="AV183" s="166" t="e">
        <f>ROUND(AV168,$G$14+1-(1+INT(LOG10(ABS(AV168)))))</f>
        <v>#DIV/0!</v>
      </c>
      <c r="AW183" s="66"/>
      <c r="AX183" s="66"/>
      <c r="AY183" s="85">
        <v>28</v>
      </c>
      <c r="AZ183" s="85"/>
      <c r="BA183" s="85">
        <f t="shared" si="8"/>
        <v>0.89853426442727535</v>
      </c>
      <c r="BB183" s="85">
        <f t="shared" si="9"/>
        <v>1.2732440010981565</v>
      </c>
      <c r="BC183" s="66"/>
      <c r="BD183" s="98">
        <f t="shared" si="10"/>
        <v>5.7899601708972535</v>
      </c>
      <c r="BE183" s="85"/>
      <c r="BF183" s="100">
        <f t="shared" si="2"/>
        <v>7.0997481469891062E-30</v>
      </c>
      <c r="BG183" s="85"/>
      <c r="BH183" s="100">
        <f t="shared" si="3"/>
        <v>0</v>
      </c>
      <c r="BI183" s="66"/>
      <c r="BJ183" s="165">
        <f t="shared" si="4"/>
        <v>327</v>
      </c>
      <c r="BK183" s="165">
        <f t="shared" si="5"/>
        <v>327</v>
      </c>
      <c r="BL183" s="164"/>
      <c r="BM183" s="164"/>
      <c r="BN183" s="164"/>
      <c r="BO183" s="164"/>
    </row>
    <row r="184" spans="1:67" x14ac:dyDescent="0.2">
      <c r="A184" s="1"/>
      <c r="N184" t="s">
        <v>28</v>
      </c>
      <c r="U184" s="164"/>
      <c r="V184" s="165"/>
      <c r="W184" s="165"/>
      <c r="X184" s="166" t="e">
        <f>ROUND(X168,$G$14+1-(1+INT(LOG10(ABS(X168)))))</f>
        <v>#NUM!</v>
      </c>
      <c r="Y184" s="66"/>
      <c r="Z184" s="66"/>
      <c r="AA184" s="164"/>
      <c r="AB184" s="164"/>
      <c r="AC184" s="165"/>
      <c r="AD184" s="166"/>
      <c r="AE184" s="66"/>
      <c r="AF184" s="66"/>
      <c r="AG184" s="164"/>
      <c r="AH184" s="164"/>
      <c r="AI184" s="165"/>
      <c r="AJ184" s="166"/>
      <c r="AK184" s="66"/>
      <c r="AL184" s="66"/>
      <c r="AM184" s="164"/>
      <c r="AN184" s="164"/>
      <c r="AO184" s="165"/>
      <c r="AP184" s="165"/>
      <c r="AQ184" s="66"/>
      <c r="AR184" s="66"/>
      <c r="AS184" s="164"/>
      <c r="AT184" s="164"/>
      <c r="AU184" s="165"/>
      <c r="AV184" s="166" t="e">
        <f>ROUND(AV169,$G$14+1-(1+INT(LOG10(ABS(AV169)))))</f>
        <v>#DIV/0!</v>
      </c>
      <c r="AW184" s="66"/>
      <c r="AX184" s="66"/>
      <c r="AY184" s="85">
        <v>29</v>
      </c>
      <c r="AZ184" s="85"/>
      <c r="BA184" s="85">
        <f t="shared" si="8"/>
        <v>0.9018553723227043</v>
      </c>
      <c r="BB184" s="85">
        <f t="shared" si="9"/>
        <v>1.2921960613294459</v>
      </c>
      <c r="BC184" s="66"/>
      <c r="BD184" s="98">
        <f t="shared" si="10"/>
        <v>5.7899601708972535</v>
      </c>
      <c r="BE184" s="85"/>
      <c r="BF184" s="100">
        <f t="shared" si="2"/>
        <v>7.0997481469891062E-30</v>
      </c>
      <c r="BG184" s="85"/>
      <c r="BH184" s="100">
        <f t="shared" si="3"/>
        <v>0</v>
      </c>
      <c r="BI184" s="66"/>
      <c r="BJ184" s="165">
        <f t="shared" si="4"/>
        <v>327</v>
      </c>
      <c r="BK184" s="165">
        <f t="shared" si="5"/>
        <v>327</v>
      </c>
      <c r="BL184" s="164"/>
      <c r="BM184" s="164"/>
      <c r="BN184" s="164"/>
      <c r="BO184" s="164"/>
    </row>
    <row r="185" spans="1:67" x14ac:dyDescent="0.2">
      <c r="A185" s="1"/>
      <c r="N185" t="s">
        <v>35</v>
      </c>
      <c r="U185" s="164"/>
      <c r="V185" s="165"/>
      <c r="W185" s="165"/>
      <c r="X185" s="166"/>
      <c r="Y185" s="66"/>
      <c r="Z185" s="66"/>
      <c r="AA185" s="164"/>
      <c r="AB185" s="164"/>
      <c r="AC185" s="165"/>
      <c r="AD185" s="166"/>
      <c r="AE185" s="66"/>
      <c r="AF185" s="66"/>
      <c r="AG185" s="164"/>
      <c r="AH185" s="164"/>
      <c r="AI185" s="165"/>
      <c r="AJ185" s="166"/>
      <c r="AK185" s="66"/>
      <c r="AL185" s="66"/>
      <c r="AM185" s="164"/>
      <c r="AN185" s="164"/>
      <c r="AO185" s="165"/>
      <c r="AP185" s="165"/>
      <c r="AQ185" s="66"/>
      <c r="AR185" s="66"/>
      <c r="AS185" s="164"/>
      <c r="AT185" s="164"/>
      <c r="AU185" s="165"/>
      <c r="AV185" s="166" t="e">
        <f>ROUND(AV170,$G$14+1-(1+INT(LOG10(ABS(AV170)))))</f>
        <v>#DIV/0!</v>
      </c>
      <c r="AW185" s="66"/>
      <c r="AX185" s="66"/>
      <c r="AY185" s="85">
        <v>30</v>
      </c>
      <c r="AZ185" s="85"/>
      <c r="BA185" s="85">
        <f t="shared" si="8"/>
        <v>0.90496614714469592</v>
      </c>
      <c r="BB185" s="85">
        <f t="shared" si="9"/>
        <v>1.3103788475750047</v>
      </c>
      <c r="BC185" s="66"/>
      <c r="BD185" s="98">
        <f t="shared" si="10"/>
        <v>5.7899601708972535</v>
      </c>
      <c r="BE185" s="85"/>
      <c r="BF185" s="100">
        <f t="shared" si="2"/>
        <v>7.0997481469891062E-30</v>
      </c>
      <c r="BG185" s="85"/>
      <c r="BH185" s="100">
        <f t="shared" si="3"/>
        <v>0</v>
      </c>
      <c r="BI185" s="66"/>
      <c r="BJ185" s="165">
        <f t="shared" si="4"/>
        <v>327</v>
      </c>
      <c r="BK185" s="165">
        <f t="shared" si="5"/>
        <v>327</v>
      </c>
      <c r="BL185" s="164"/>
      <c r="BM185" s="164"/>
      <c r="BN185" s="164"/>
      <c r="BO185" s="164"/>
    </row>
    <row r="186" spans="1:67" x14ac:dyDescent="0.2">
      <c r="A186" s="1"/>
      <c r="N186" t="s">
        <v>29</v>
      </c>
      <c r="U186" s="164"/>
      <c r="V186" s="165"/>
      <c r="W186" s="165"/>
      <c r="X186" s="166">
        <f>ROUND(X172,$G$14+1-(1+INT(LOG10(ABS(X172)))))</f>
        <v>1</v>
      </c>
      <c r="Y186" s="66"/>
      <c r="Z186" s="66"/>
      <c r="AA186" s="164"/>
      <c r="AB186" s="164"/>
      <c r="AC186" s="165"/>
      <c r="AD186" s="166">
        <f>ROUND(AD172,$G$14+1-(1+INT(LOG10(ABS(AD172)))))</f>
        <v>1</v>
      </c>
      <c r="AE186" s="66"/>
      <c r="AF186" s="66"/>
      <c r="AG186" s="164"/>
      <c r="AH186" s="164"/>
      <c r="AI186" s="165"/>
      <c r="AJ186" s="166">
        <f>ROUND(AJ172,$G$14+1-(1+INT(LOG10(ABS(AJ172)))))</f>
        <v>1</v>
      </c>
      <c r="AK186" s="66"/>
      <c r="AL186" s="66"/>
      <c r="AM186" s="164"/>
      <c r="AN186" s="164"/>
      <c r="AO186" s="165"/>
      <c r="AP186" s="166">
        <f>ROUND(AP172,$G$14+1-(1+INT(LOG10(ABS(AP172)))))</f>
        <v>1.651</v>
      </c>
      <c r="AQ186" s="66"/>
      <c r="AR186" s="66"/>
      <c r="AS186" s="164"/>
      <c r="AT186" s="164"/>
      <c r="AU186" s="165"/>
      <c r="AV186" s="166" t="e">
        <f>ROUND(AV172,$G$14+1-(1+INT(LOG10(ABS(AV172)))))</f>
        <v>#DIV/0!</v>
      </c>
      <c r="AW186" s="66"/>
      <c r="AX186" s="66"/>
      <c r="AY186" s="85">
        <v>31</v>
      </c>
      <c r="AZ186" s="85"/>
      <c r="BA186" s="85">
        <f t="shared" si="8"/>
        <v>0.90788594005267631</v>
      </c>
      <c r="BB186" s="85">
        <f t="shared" si="9"/>
        <v>1.3278486242115126</v>
      </c>
      <c r="BC186" s="66"/>
      <c r="BD186" s="98">
        <f t="shared" si="10"/>
        <v>5.7899601708972535</v>
      </c>
      <c r="BE186" s="85"/>
      <c r="BF186" s="100">
        <f t="shared" si="2"/>
        <v>7.0997481469891062E-30</v>
      </c>
      <c r="BG186" s="85"/>
      <c r="BH186" s="100">
        <f t="shared" si="3"/>
        <v>0</v>
      </c>
      <c r="BI186" s="66"/>
      <c r="BJ186" s="165">
        <f t="shared" si="4"/>
        <v>327</v>
      </c>
      <c r="BK186" s="165">
        <f t="shared" si="5"/>
        <v>327</v>
      </c>
      <c r="BL186" s="164"/>
      <c r="BM186" s="164"/>
      <c r="BN186" s="164"/>
      <c r="BO186" s="164"/>
    </row>
    <row r="187" spans="1:67" x14ac:dyDescent="0.2">
      <c r="A187" s="1"/>
      <c r="N187" t="s">
        <v>30</v>
      </c>
      <c r="U187" s="164"/>
      <c r="V187" s="165"/>
      <c r="W187" s="165"/>
      <c r="X187" s="166"/>
      <c r="Y187" s="66"/>
      <c r="Z187" s="66"/>
      <c r="AA187" s="164"/>
      <c r="AB187" s="164"/>
      <c r="AC187" s="165"/>
      <c r="AD187" s="166"/>
      <c r="AE187" s="66"/>
      <c r="AF187" s="66"/>
      <c r="AG187" s="164"/>
      <c r="AH187" s="164"/>
      <c r="AI187" s="165"/>
      <c r="AJ187" s="166"/>
      <c r="AK187" s="66"/>
      <c r="AL187" s="66"/>
      <c r="AM187" s="164"/>
      <c r="AN187" s="164"/>
      <c r="AO187" s="165"/>
      <c r="AP187" s="166"/>
      <c r="AQ187" s="66"/>
      <c r="AR187" s="66"/>
      <c r="AS187" s="164"/>
      <c r="AT187" s="164"/>
      <c r="AU187" s="165"/>
      <c r="AV187" s="165"/>
      <c r="AW187" s="66"/>
      <c r="AX187" s="66"/>
      <c r="AY187" s="85">
        <v>32</v>
      </c>
      <c r="AZ187" s="85"/>
      <c r="BA187" s="85">
        <f t="shared" si="8"/>
        <v>0.9106318010137352</v>
      </c>
      <c r="BB187" s="85">
        <f t="shared" si="9"/>
        <v>1.3446558513627329</v>
      </c>
      <c r="BC187" s="66"/>
      <c r="BD187" s="98">
        <f t="shared" si="10"/>
        <v>5.7899601708972535</v>
      </c>
      <c r="BE187" s="85"/>
      <c r="BF187" s="100">
        <f t="shared" si="2"/>
        <v>7.0997481469891062E-30</v>
      </c>
      <c r="BG187" s="85"/>
      <c r="BH187" s="100">
        <f t="shared" si="3"/>
        <v>0</v>
      </c>
      <c r="BI187" s="66"/>
      <c r="BJ187" s="165">
        <f t="shared" si="4"/>
        <v>327</v>
      </c>
      <c r="BK187" s="165">
        <f t="shared" si="5"/>
        <v>327</v>
      </c>
      <c r="BL187" s="164"/>
      <c r="BM187" s="164"/>
      <c r="BN187" s="164"/>
      <c r="BO187" s="164"/>
    </row>
    <row r="188" spans="1:67" x14ac:dyDescent="0.2">
      <c r="A188" s="1"/>
      <c r="N188" t="s">
        <v>70</v>
      </c>
      <c r="U188" s="164"/>
      <c r="V188" s="165"/>
      <c r="W188" s="165"/>
      <c r="X188" s="166">
        <f>ROUND(X174,$G$14-(1+INT(LOG10(ABS(X174)))))</f>
        <v>327</v>
      </c>
      <c r="Y188" s="66"/>
      <c r="Z188" s="66"/>
      <c r="AA188" s="164"/>
      <c r="AB188" s="164"/>
      <c r="AC188" s="165"/>
      <c r="AD188" s="166">
        <f>ROUND(AD174,$G$14-(1+INT(LOG10(ABS(AD174)))))</f>
        <v>327</v>
      </c>
      <c r="AE188" s="66"/>
      <c r="AF188" s="66"/>
      <c r="AG188" s="164"/>
      <c r="AH188" s="164"/>
      <c r="AI188" s="165"/>
      <c r="AJ188" s="166">
        <f>ROUND(AJ174,$G$14-(1+INT(LOG10(ABS(AJ174)))))</f>
        <v>327</v>
      </c>
      <c r="AK188" s="66"/>
      <c r="AL188" s="66"/>
      <c r="AM188" s="164"/>
      <c r="AN188" s="164"/>
      <c r="AO188" s="165"/>
      <c r="AP188" s="166">
        <f>ROUND(AP174,$G$14-(1+INT(LOG10(ABS(AP174)))))</f>
        <v>540</v>
      </c>
      <c r="AQ188" s="66"/>
      <c r="AR188" s="66"/>
      <c r="AS188" s="164"/>
      <c r="AT188" s="164"/>
      <c r="AU188" s="165"/>
      <c r="AV188" s="166" t="e">
        <f>ROUND(AV174,$G$14+1-(1+INT(LOG10(ABS(AV174)))))</f>
        <v>#DIV/0!</v>
      </c>
      <c r="AW188" s="66"/>
      <c r="AX188" s="66"/>
      <c r="AY188" s="85">
        <v>33</v>
      </c>
      <c r="AZ188" s="85"/>
      <c r="BA188" s="85">
        <f t="shared" si="8"/>
        <v>0.91321881070852506</v>
      </c>
      <c r="BB188" s="85">
        <f t="shared" si="9"/>
        <v>1.3608459460609088</v>
      </c>
      <c r="BC188" s="66"/>
      <c r="BD188" s="98">
        <f t="shared" si="10"/>
        <v>5.7899601708972535</v>
      </c>
      <c r="BE188" s="85"/>
      <c r="BF188" s="100">
        <f t="shared" ref="BF188:BF219" si="11">IF(BD188="NoValue","NoValue",POWER(BD188-$X$160,2))</f>
        <v>7.0997481469891062E-30</v>
      </c>
      <c r="BG188" s="85"/>
      <c r="BH188" s="100">
        <f t="shared" ref="BH188:BH219" si="12">IF(BF188="NoValue","NoValue",POWER(D52-$AJ$162,2))</f>
        <v>0</v>
      </c>
      <c r="BI188" s="66"/>
      <c r="BJ188" s="165">
        <f t="shared" ref="BJ188:BJ219" si="13">IF(D52="ND",0,D52)</f>
        <v>327</v>
      </c>
      <c r="BK188" s="165">
        <f t="shared" ref="BK188:BK219" si="14">IF(D52="ND",1,D52)</f>
        <v>327</v>
      </c>
      <c r="BL188" s="164"/>
      <c r="BM188" s="164"/>
      <c r="BN188" s="164"/>
      <c r="BO188" s="164"/>
    </row>
    <row r="189" spans="1:67" x14ac:dyDescent="0.2">
      <c r="A189" s="1"/>
      <c r="N189" t="s">
        <v>71</v>
      </c>
      <c r="U189" s="164"/>
      <c r="V189" s="164"/>
      <c r="W189" s="164"/>
      <c r="X189" s="169"/>
      <c r="Y189" s="66"/>
      <c r="Z189" s="66"/>
      <c r="AA189" s="164"/>
      <c r="AB189" s="164"/>
      <c r="AC189" s="164"/>
      <c r="AD189" s="169"/>
      <c r="AE189" s="66"/>
      <c r="AF189" s="66"/>
      <c r="AG189" s="164"/>
      <c r="AH189" s="164"/>
      <c r="AI189" s="164"/>
      <c r="AJ189" s="169"/>
      <c r="AK189" s="66"/>
      <c r="AL189" s="66"/>
      <c r="AM189" s="164"/>
      <c r="AN189" s="164"/>
      <c r="AO189" s="164"/>
      <c r="AP189" s="169"/>
      <c r="AQ189" s="66"/>
      <c r="AR189" s="66"/>
      <c r="AS189" s="164"/>
      <c r="AT189" s="164"/>
      <c r="AU189" s="164"/>
      <c r="AV189" s="164"/>
      <c r="AW189" s="66"/>
      <c r="AX189" s="66"/>
      <c r="AY189" s="85">
        <v>34</v>
      </c>
      <c r="AZ189" s="85"/>
      <c r="BA189" s="85">
        <f t="shared" si="8"/>
        <v>0.91566035664937462</v>
      </c>
      <c r="BB189" s="85">
        <f t="shared" si="9"/>
        <v>1.376459923646937</v>
      </c>
      <c r="BC189" s="66"/>
      <c r="BD189" s="98">
        <f t="shared" si="10"/>
        <v>5.7899601708972535</v>
      </c>
      <c r="BE189" s="85"/>
      <c r="BF189" s="100">
        <f t="shared" si="11"/>
        <v>7.0997481469891062E-30</v>
      </c>
      <c r="BG189" s="85"/>
      <c r="BH189" s="100">
        <f t="shared" si="12"/>
        <v>0</v>
      </c>
      <c r="BI189" s="66"/>
      <c r="BJ189" s="165">
        <f t="shared" si="13"/>
        <v>327</v>
      </c>
      <c r="BK189" s="165">
        <f t="shared" si="14"/>
        <v>327</v>
      </c>
      <c r="BL189" s="164"/>
      <c r="BM189" s="164"/>
      <c r="BN189" s="164"/>
      <c r="BO189" s="164"/>
    </row>
    <row r="190" spans="1:67" x14ac:dyDescent="0.2">
      <c r="A190" s="1"/>
      <c r="N190" t="s">
        <v>74</v>
      </c>
      <c r="Q190" s="295" t="s">
        <v>4</v>
      </c>
      <c r="R190" s="295"/>
      <c r="S190" s="295"/>
      <c r="T190" s="295"/>
      <c r="U190" s="164"/>
      <c r="V190" s="165">
        <f>IF(G16=95,VLOOKUP(X156,AY156:BB275,AY156+3),VLOOKUP(X156,AY282:BB401,AY282+3))</f>
        <v>1.4212992133386413</v>
      </c>
      <c r="W190" s="165"/>
      <c r="X190" s="166">
        <f>ROUND(V190,$G$14+1-(1+INT(LOG10(ABS(V190)))))</f>
        <v>1.421</v>
      </c>
      <c r="Y190" s="66"/>
      <c r="Z190" s="66"/>
      <c r="AA190" s="164"/>
      <c r="AB190" s="164"/>
      <c r="AC190" s="165">
        <f>IF(G16=95,VLOOKUP(AD156,AY156:BB275,AY156+3),VLOOKUP(AD156,AY282:BB401,AY282+3))</f>
        <v>1.4212992133386413</v>
      </c>
      <c r="AD190" s="166">
        <f>ROUND(AC190,$G$14+1-(1+INT(LOG10(ABS(AC190)))))</f>
        <v>1.421</v>
      </c>
      <c r="AE190" s="66"/>
      <c r="AF190" s="66"/>
      <c r="AG190" s="164"/>
      <c r="AH190" s="164"/>
      <c r="AI190" s="165">
        <f>IF(G16=95,VLOOKUP(AJ156,AY156:BB275,AY156+3),VLOOKUP(AJ156,AY282:BB401,AY282+3))</f>
        <v>1.4212992133386413</v>
      </c>
      <c r="AJ190" s="166">
        <f>ROUND(AI190,$G$14+1-(1+INT(LOG10(ABS(AI190)))))</f>
        <v>1.421</v>
      </c>
      <c r="AK190" s="66"/>
      <c r="AL190" s="66"/>
      <c r="AM190" s="164"/>
      <c r="AN190" s="164"/>
      <c r="AO190" s="165">
        <f>IF(G16=95,VLOOKUP(AP156,AY156:BB275,AY156+3),VLOOKUP(AP156,AY282:BB401,AY282+3))</f>
        <v>1.4212992133386413</v>
      </c>
      <c r="AP190" s="166">
        <f>ROUND(AO190,$G$14+1-(1+INT(LOG10(ABS(AO190)))))</f>
        <v>1.421</v>
      </c>
      <c r="AQ190" s="66"/>
      <c r="AR190" s="66"/>
      <c r="AS190" s="164"/>
      <c r="AT190" s="164"/>
      <c r="AU190" s="165">
        <f>IF(G16=95,VLOOKUP(AV156,AY156:BB275,AY156+3),VLOOKUP(AV156,AY282:BB401,AY282+3))</f>
        <v>1.4212992133386413</v>
      </c>
      <c r="AV190" s="166">
        <f>ROUND(AU190,$G$14+1-(1+INT(LOG10(ABS(AU190)))))</f>
        <v>1.421</v>
      </c>
      <c r="AW190" s="66"/>
      <c r="AX190" s="66"/>
      <c r="AY190" s="85">
        <v>35</v>
      </c>
      <c r="AZ190" s="85"/>
      <c r="BA190" s="85">
        <f t="shared" si="8"/>
        <v>0.91796836414332961</v>
      </c>
      <c r="BB190" s="85">
        <f t="shared" si="9"/>
        <v>1.3915349412007822</v>
      </c>
      <c r="BC190" s="66"/>
      <c r="BD190" s="98">
        <f t="shared" si="10"/>
        <v>5.7899601708972535</v>
      </c>
      <c r="BE190" s="85"/>
      <c r="BF190" s="100">
        <f t="shared" si="11"/>
        <v>7.0997481469891062E-30</v>
      </c>
      <c r="BG190" s="85"/>
      <c r="BH190" s="100">
        <f t="shared" si="12"/>
        <v>0</v>
      </c>
      <c r="BI190" s="66"/>
      <c r="BJ190" s="165">
        <f t="shared" si="13"/>
        <v>327</v>
      </c>
      <c r="BK190" s="165">
        <f t="shared" si="14"/>
        <v>327</v>
      </c>
      <c r="BL190" s="164"/>
      <c r="BM190" s="164"/>
      <c r="BN190" s="164"/>
      <c r="BO190" s="164"/>
    </row>
    <row r="191" spans="1:67" x14ac:dyDescent="0.2">
      <c r="A191" s="1"/>
      <c r="N191" t="s">
        <v>31</v>
      </c>
      <c r="Q191" s="295"/>
      <c r="R191" s="295"/>
      <c r="S191" s="295"/>
      <c r="T191" s="295"/>
      <c r="U191" s="164"/>
      <c r="V191" s="165"/>
      <c r="W191" s="165"/>
      <c r="X191" s="166"/>
      <c r="Y191" s="66"/>
      <c r="Z191" s="66"/>
      <c r="AA191" s="164"/>
      <c r="AB191" s="164"/>
      <c r="AC191" s="165"/>
      <c r="AD191" s="166"/>
      <c r="AE191" s="66"/>
      <c r="AF191" s="66"/>
      <c r="AG191" s="164"/>
      <c r="AH191" s="164"/>
      <c r="AI191" s="165"/>
      <c r="AJ191" s="166"/>
      <c r="AK191" s="66"/>
      <c r="AL191" s="66"/>
      <c r="AM191" s="164"/>
      <c r="AN191" s="164"/>
      <c r="AO191" s="165"/>
      <c r="AP191" s="166"/>
      <c r="AQ191" s="66"/>
      <c r="AR191" s="66"/>
      <c r="AS191" s="164"/>
      <c r="AT191" s="164"/>
      <c r="AU191" s="165"/>
      <c r="AV191" s="166"/>
      <c r="AW191" s="66"/>
      <c r="AX191" s="66"/>
      <c r="AY191" s="85">
        <v>36</v>
      </c>
      <c r="AZ191" s="85"/>
      <c r="BA191" s="85">
        <f t="shared" si="8"/>
        <v>0.92015349048010564</v>
      </c>
      <c r="BB191" s="85">
        <f t="shared" si="9"/>
        <v>1.4061047603231105</v>
      </c>
      <c r="BC191" s="66"/>
      <c r="BD191" s="98">
        <f t="shared" si="10"/>
        <v>5.7899601708972535</v>
      </c>
      <c r="BE191" s="85"/>
      <c r="BF191" s="100">
        <f t="shared" si="11"/>
        <v>7.0997481469891062E-30</v>
      </c>
      <c r="BG191" s="85"/>
      <c r="BH191" s="100">
        <f t="shared" si="12"/>
        <v>0</v>
      </c>
      <c r="BI191" s="66"/>
      <c r="BJ191" s="165">
        <f t="shared" si="13"/>
        <v>327</v>
      </c>
      <c r="BK191" s="165">
        <f t="shared" si="14"/>
        <v>327</v>
      </c>
      <c r="BL191" s="164"/>
      <c r="BM191" s="164"/>
      <c r="BN191" s="164"/>
      <c r="BO191" s="164"/>
    </row>
    <row r="192" spans="1:67" x14ac:dyDescent="0.2">
      <c r="A192" s="1"/>
      <c r="Q192" s="295"/>
      <c r="R192" s="295"/>
      <c r="S192" s="295"/>
      <c r="T192" s="295"/>
      <c r="U192" s="164"/>
      <c r="V192" s="165">
        <f>MAX(D20:D138)</f>
        <v>327</v>
      </c>
      <c r="W192" s="165"/>
      <c r="X192" s="166"/>
      <c r="Y192" s="66"/>
      <c r="Z192" s="106"/>
      <c r="AA192" s="164"/>
      <c r="AB192" s="164"/>
      <c r="AC192" s="165">
        <f>MAX(D20:D138)</f>
        <v>327</v>
      </c>
      <c r="AD192" s="166"/>
      <c r="AE192" s="66"/>
      <c r="AF192" s="66"/>
      <c r="AG192" s="164"/>
      <c r="AH192" s="164"/>
      <c r="AI192" s="165">
        <f>MAX(D20:D138)</f>
        <v>327</v>
      </c>
      <c r="AJ192" s="166"/>
      <c r="AK192" s="66"/>
      <c r="AL192" s="66"/>
      <c r="AM192" s="164"/>
      <c r="AN192" s="164"/>
      <c r="AO192" s="165">
        <f>MAX(D20:D138)</f>
        <v>327</v>
      </c>
      <c r="AP192" s="166"/>
      <c r="AQ192" s="66"/>
      <c r="AR192" s="66"/>
      <c r="AS192" s="164"/>
      <c r="AT192" s="164"/>
      <c r="AU192" s="165">
        <f>MAX(D20:D138)</f>
        <v>327</v>
      </c>
      <c r="AV192" s="166"/>
      <c r="AW192" s="66"/>
      <c r="AX192" s="66"/>
      <c r="AY192" s="85">
        <v>37</v>
      </c>
      <c r="AZ192" s="85"/>
      <c r="BA192" s="85">
        <f t="shared" si="8"/>
        <v>0.92222528899486211</v>
      </c>
      <c r="BB192" s="85">
        <f t="shared" si="9"/>
        <v>1.420200143133779</v>
      </c>
      <c r="BC192" s="66"/>
      <c r="BD192" s="98">
        <f t="shared" si="10"/>
        <v>5.7899601708972535</v>
      </c>
      <c r="BE192" s="85"/>
      <c r="BF192" s="100">
        <f t="shared" si="11"/>
        <v>7.0997481469891062E-30</v>
      </c>
      <c r="BG192" s="85"/>
      <c r="BH192" s="100">
        <f t="shared" si="12"/>
        <v>0</v>
      </c>
      <c r="BI192" s="66"/>
      <c r="BJ192" s="165">
        <f t="shared" si="13"/>
        <v>327</v>
      </c>
      <c r="BK192" s="165">
        <f t="shared" si="14"/>
        <v>327</v>
      </c>
      <c r="BL192" s="164"/>
      <c r="BM192" s="164"/>
      <c r="BN192" s="164"/>
      <c r="BO192" s="164"/>
    </row>
    <row r="193" spans="1:67" x14ac:dyDescent="0.2">
      <c r="A193" s="1"/>
      <c r="N193" t="s">
        <v>53</v>
      </c>
      <c r="Q193" s="295"/>
      <c r="R193" s="295"/>
      <c r="S193" s="295"/>
      <c r="T193" s="295"/>
      <c r="U193" s="164"/>
      <c r="V193" s="165"/>
      <c r="W193" s="165"/>
      <c r="X193" s="166"/>
      <c r="Y193" s="66"/>
      <c r="Z193" s="66"/>
      <c r="AA193" s="164"/>
      <c r="AB193" s="164"/>
      <c r="AC193" s="165"/>
      <c r="AD193" s="166"/>
      <c r="AE193" s="66"/>
      <c r="AF193" s="66"/>
      <c r="AG193" s="164"/>
      <c r="AH193" s="164"/>
      <c r="AI193" s="165"/>
      <c r="AJ193" s="166"/>
      <c r="AK193" s="66"/>
      <c r="AL193" s="66"/>
      <c r="AM193" s="164"/>
      <c r="AN193" s="164"/>
      <c r="AO193" s="165"/>
      <c r="AP193" s="166"/>
      <c r="AQ193" s="66"/>
      <c r="AR193" s="66"/>
      <c r="AS193" s="164"/>
      <c r="AT193" s="164"/>
      <c r="AU193" s="165"/>
      <c r="AV193" s="166"/>
      <c r="AW193" s="66"/>
      <c r="AX193" s="66"/>
      <c r="AY193" s="85">
        <v>38</v>
      </c>
      <c r="AZ193" s="85"/>
      <c r="BA193" s="85">
        <f t="shared" si="8"/>
        <v>0.92419234831703545</v>
      </c>
      <c r="BB193" s="85">
        <f t="shared" si="9"/>
        <v>1.4338491926606862</v>
      </c>
      <c r="BC193" s="66"/>
      <c r="BD193" s="98">
        <f t="shared" si="10"/>
        <v>5.7899601708972535</v>
      </c>
      <c r="BE193" s="85"/>
      <c r="BF193" s="100">
        <f t="shared" si="11"/>
        <v>7.0997481469891062E-30</v>
      </c>
      <c r="BG193" s="85"/>
      <c r="BH193" s="100">
        <f t="shared" si="12"/>
        <v>0</v>
      </c>
      <c r="BI193" s="66"/>
      <c r="BJ193" s="165">
        <f t="shared" si="13"/>
        <v>327</v>
      </c>
      <c r="BK193" s="165">
        <f t="shared" si="14"/>
        <v>327</v>
      </c>
      <c r="BL193" s="164"/>
      <c r="BM193" s="164"/>
      <c r="BN193" s="164"/>
      <c r="BO193" s="164"/>
    </row>
    <row r="194" spans="1:67" x14ac:dyDescent="0.2">
      <c r="A194" s="1"/>
      <c r="N194" t="s">
        <v>54</v>
      </c>
      <c r="Q194" s="295"/>
      <c r="R194" s="295"/>
      <c r="S194" s="295"/>
      <c r="T194" s="295"/>
      <c r="U194" s="164"/>
      <c r="V194" s="165">
        <f>LN(POWER(X168,2)+1)</f>
        <v>0</v>
      </c>
      <c r="W194" s="165"/>
      <c r="X194" s="166" t="e">
        <f>ROUND(V194,$G$14+1-(1+INT(LOG10(ABS(V194)))))</f>
        <v>#NUM!</v>
      </c>
      <c r="Y194" s="66"/>
      <c r="Z194" s="66"/>
      <c r="AA194" s="164"/>
      <c r="AB194" s="164"/>
      <c r="AC194" s="165">
        <f>LN(POWER(AD168,2)+1)</f>
        <v>0</v>
      </c>
      <c r="AD194" s="166" t="e">
        <f>ROUND(AC194,$G$14+1-(1+INT(LOG10(ABS(AC194)))))</f>
        <v>#NUM!</v>
      </c>
      <c r="AE194" s="66"/>
      <c r="AF194" s="66"/>
      <c r="AG194" s="164"/>
      <c r="AH194" s="164"/>
      <c r="AI194" s="165">
        <f>AJ164</f>
        <v>0</v>
      </c>
      <c r="AJ194" s="166" t="e">
        <f>ROUND(AI194,$G$14+1-(1+INT(LOG10(ABS(AI194)))))</f>
        <v>#NUM!</v>
      </c>
      <c r="AK194" s="66"/>
      <c r="AL194" s="66"/>
      <c r="AM194" s="164"/>
      <c r="AN194" s="164"/>
      <c r="AO194" s="165">
        <f>LN(POWER(AP168,2)+1)</f>
        <v>0.30748469974796055</v>
      </c>
      <c r="AP194" s="166">
        <f>ROUND(AO194,$G$14+1-(1+INT(LOG10(ABS(AO194)))))</f>
        <v>0.3075</v>
      </c>
      <c r="AQ194" s="66"/>
      <c r="AR194" s="66"/>
      <c r="AS194" s="164"/>
      <c r="AT194" s="164"/>
      <c r="AU194" s="165" t="e">
        <f>LN(POWER(AV170,2)+1)</f>
        <v>#DIV/0!</v>
      </c>
      <c r="AV194" s="166" t="e">
        <f>ROUND(AU194,$G$14+1-(1+INT(LOG10(ABS(AU194)))))</f>
        <v>#DIV/0!</v>
      </c>
      <c r="AW194" s="66"/>
      <c r="AX194" s="66"/>
      <c r="AY194" s="85">
        <v>39</v>
      </c>
      <c r="AZ194" s="85"/>
      <c r="BA194" s="85">
        <f t="shared" si="8"/>
        <v>0.92606241107331344</v>
      </c>
      <c r="BB194" s="85">
        <f t="shared" si="9"/>
        <v>1.4470776466799498</v>
      </c>
      <c r="BC194" s="66"/>
      <c r="BD194" s="98">
        <f t="shared" si="10"/>
        <v>5.7899601708972535</v>
      </c>
      <c r="BE194" s="85"/>
      <c r="BF194" s="100">
        <f t="shared" si="11"/>
        <v>7.0997481469891062E-30</v>
      </c>
      <c r="BG194" s="85"/>
      <c r="BH194" s="100">
        <f t="shared" si="12"/>
        <v>0</v>
      </c>
      <c r="BI194" s="66"/>
      <c r="BJ194" s="165">
        <f t="shared" si="13"/>
        <v>327</v>
      </c>
      <c r="BK194" s="165">
        <f t="shared" si="14"/>
        <v>327</v>
      </c>
      <c r="BL194" s="164"/>
      <c r="BM194" s="164"/>
      <c r="BN194" s="164"/>
      <c r="BO194" s="164"/>
    </row>
    <row r="195" spans="1:67" x14ac:dyDescent="0.2">
      <c r="A195" s="1"/>
      <c r="N195" t="s">
        <v>55</v>
      </c>
      <c r="Q195" s="295"/>
      <c r="R195" s="295"/>
      <c r="S195" s="295"/>
      <c r="T195" s="295"/>
      <c r="U195" s="164"/>
      <c r="V195" s="165"/>
      <c r="W195" s="165"/>
      <c r="X195" s="166"/>
      <c r="Y195" s="66"/>
      <c r="Z195" s="66"/>
      <c r="AA195" s="164"/>
      <c r="AB195" s="164"/>
      <c r="AC195" s="165"/>
      <c r="AD195" s="166"/>
      <c r="AE195" s="66"/>
      <c r="AF195" s="66"/>
      <c r="AG195" s="164"/>
      <c r="AH195" s="164"/>
      <c r="AI195" s="165"/>
      <c r="AJ195" s="166"/>
      <c r="AK195" s="66"/>
      <c r="AL195" s="66"/>
      <c r="AM195" s="164"/>
      <c r="AN195" s="164"/>
      <c r="AO195" s="165"/>
      <c r="AP195" s="166"/>
      <c r="AQ195" s="66"/>
      <c r="AR195" s="66"/>
      <c r="AS195" s="164"/>
      <c r="AT195" s="164"/>
      <c r="AU195" s="165"/>
      <c r="AV195" s="166"/>
      <c r="AW195" s="66"/>
      <c r="AX195" s="66"/>
      <c r="AY195" s="85">
        <v>40</v>
      </c>
      <c r="AZ195" s="85"/>
      <c r="BA195" s="85">
        <f t="shared" si="8"/>
        <v>0.92784247549448551</v>
      </c>
      <c r="BB195" s="85">
        <f t="shared" si="9"/>
        <v>1.4599091323986104</v>
      </c>
      <c r="BC195" s="66"/>
      <c r="BD195" s="98">
        <f t="shared" si="10"/>
        <v>5.7899601708972535</v>
      </c>
      <c r="BE195" s="85"/>
      <c r="BF195" s="100">
        <f t="shared" si="11"/>
        <v>7.0997481469891062E-30</v>
      </c>
      <c r="BG195" s="85"/>
      <c r="BH195" s="100">
        <f t="shared" si="12"/>
        <v>0</v>
      </c>
      <c r="BI195" s="66"/>
      <c r="BJ195" s="165">
        <f t="shared" si="13"/>
        <v>327</v>
      </c>
      <c r="BK195" s="165">
        <f t="shared" si="14"/>
        <v>327</v>
      </c>
      <c r="BL195" s="164"/>
      <c r="BM195" s="164"/>
      <c r="BN195" s="164"/>
      <c r="BO195" s="164"/>
    </row>
    <row r="196" spans="1:67" x14ac:dyDescent="0.2">
      <c r="A196" s="1"/>
      <c r="N196" t="s">
        <v>56</v>
      </c>
      <c r="Q196" s="295"/>
      <c r="R196" s="295"/>
      <c r="S196" s="295"/>
      <c r="T196" s="295"/>
      <c r="U196" s="164"/>
      <c r="V196" s="165">
        <f>SQRT(V194)</f>
        <v>0</v>
      </c>
      <c r="W196" s="165"/>
      <c r="X196" s="166" t="e">
        <f>ROUND(V196,$G$14+1-(1+INT(LOG10(ABS(V196)))))</f>
        <v>#NUM!</v>
      </c>
      <c r="Y196" s="66"/>
      <c r="Z196" s="66"/>
      <c r="AA196" s="164"/>
      <c r="AB196" s="164"/>
      <c r="AC196" s="165">
        <f>SQRT(AC194)</f>
        <v>0</v>
      </c>
      <c r="AD196" s="166" t="e">
        <f>ROUND(AC196,$G$14+1-(1+INT(LOG10(ABS(AC196)))))</f>
        <v>#NUM!</v>
      </c>
      <c r="AE196" s="66"/>
      <c r="AF196" s="66"/>
      <c r="AG196" s="164"/>
      <c r="AH196" s="164"/>
      <c r="AI196" s="165">
        <f>SQRT(AI194)</f>
        <v>0</v>
      </c>
      <c r="AJ196" s="166" t="e">
        <f>ROUND(AI196,$G$14+1-(1+INT(LOG10(ABS(AI196)))))</f>
        <v>#NUM!</v>
      </c>
      <c r="AK196" s="66"/>
      <c r="AL196" s="66"/>
      <c r="AM196" s="164"/>
      <c r="AN196" s="164"/>
      <c r="AO196" s="165">
        <f>SQRT(AO194)</f>
        <v>0.55451302937619107</v>
      </c>
      <c r="AP196" s="166">
        <f>ROUND(AO196,$G$14+1-(1+INT(LOG10(ABS(AO196)))))</f>
        <v>0.55449999999999999</v>
      </c>
      <c r="AQ196" s="66"/>
      <c r="AR196" s="66"/>
      <c r="AS196" s="164"/>
      <c r="AT196" s="164"/>
      <c r="AU196" s="165" t="e">
        <f>SQRT(AU194)</f>
        <v>#DIV/0!</v>
      </c>
      <c r="AV196" s="166" t="e">
        <f>ROUND(AU196,$G$14+1-(1+INT(LOG10(ABS(AU196)))))</f>
        <v>#DIV/0!</v>
      </c>
      <c r="AW196" s="66"/>
      <c r="AX196" s="66"/>
      <c r="AY196" s="85">
        <v>41</v>
      </c>
      <c r="AZ196" s="85"/>
      <c r="BA196" s="85">
        <f t="shared" si="8"/>
        <v>0.92953888272983598</v>
      </c>
      <c r="BB196" s="85">
        <f t="shared" si="9"/>
        <v>1.4723653880430223</v>
      </c>
      <c r="BC196" s="66"/>
      <c r="BD196" s="98">
        <f t="shared" si="10"/>
        <v>5.7899601708972535</v>
      </c>
      <c r="BE196" s="85"/>
      <c r="BF196" s="100">
        <f t="shared" si="11"/>
        <v>7.0997481469891062E-30</v>
      </c>
      <c r="BG196" s="85"/>
      <c r="BH196" s="100">
        <f t="shared" si="12"/>
        <v>0</v>
      </c>
      <c r="BI196" s="66"/>
      <c r="BJ196" s="165">
        <f t="shared" si="13"/>
        <v>327</v>
      </c>
      <c r="BK196" s="165">
        <f t="shared" si="14"/>
        <v>327</v>
      </c>
      <c r="BL196" s="164"/>
      <c r="BM196" s="164"/>
      <c r="BN196" s="164"/>
      <c r="BO196" s="164"/>
    </row>
    <row r="197" spans="1:67" x14ac:dyDescent="0.2">
      <c r="A197" s="1"/>
      <c r="N197" t="s">
        <v>57</v>
      </c>
      <c r="Q197" s="60"/>
      <c r="R197" s="60"/>
      <c r="S197" s="60"/>
      <c r="T197" s="60"/>
      <c r="U197" s="170"/>
      <c r="V197" s="170"/>
      <c r="W197" s="170"/>
      <c r="X197" s="170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105"/>
      <c r="AJ197" s="66"/>
      <c r="AK197" s="66"/>
      <c r="AL197" s="66"/>
      <c r="AM197" s="66"/>
      <c r="AN197" s="66"/>
      <c r="AO197" s="105"/>
      <c r="AP197" s="66"/>
      <c r="AQ197" s="66"/>
      <c r="AR197" s="66"/>
      <c r="AS197" s="164"/>
      <c r="AT197" s="164"/>
      <c r="AU197" s="164"/>
      <c r="AV197" s="164"/>
      <c r="AW197" s="66"/>
      <c r="AX197" s="66"/>
      <c r="AY197" s="85">
        <v>42</v>
      </c>
      <c r="AZ197" s="85"/>
      <c r="BA197" s="85">
        <f t="shared" si="8"/>
        <v>0.93115739215960514</v>
      </c>
      <c r="BB197" s="85">
        <f t="shared" si="9"/>
        <v>1.4844664563528902</v>
      </c>
      <c r="BC197" s="66"/>
      <c r="BD197" s="98">
        <f t="shared" si="10"/>
        <v>5.7899601708972535</v>
      </c>
      <c r="BE197" s="85"/>
      <c r="BF197" s="100">
        <f t="shared" si="11"/>
        <v>7.0997481469891062E-30</v>
      </c>
      <c r="BG197" s="85"/>
      <c r="BH197" s="100">
        <f t="shared" si="12"/>
        <v>0</v>
      </c>
      <c r="BI197" s="66"/>
      <c r="BJ197" s="165">
        <f t="shared" si="13"/>
        <v>327</v>
      </c>
      <c r="BK197" s="165">
        <f t="shared" si="14"/>
        <v>327</v>
      </c>
      <c r="BL197" s="164"/>
      <c r="BM197" s="164"/>
      <c r="BN197" s="164"/>
      <c r="BO197" s="164"/>
    </row>
    <row r="198" spans="1:67" x14ac:dyDescent="0.2">
      <c r="A198" s="1"/>
      <c r="Q198" s="60"/>
      <c r="R198" s="60"/>
      <c r="S198" s="60"/>
      <c r="T198" s="60"/>
      <c r="U198" s="164"/>
      <c r="V198" s="170"/>
      <c r="W198" s="170"/>
      <c r="X198" s="171"/>
      <c r="Y198" s="66"/>
      <c r="Z198" s="66"/>
      <c r="AA198" s="66"/>
      <c r="AB198" s="66"/>
      <c r="AC198" s="66"/>
      <c r="AD198" s="66"/>
      <c r="AE198" s="66"/>
      <c r="AF198" s="66"/>
      <c r="AG198" s="66"/>
      <c r="AH198" s="105"/>
      <c r="AI198" s="105"/>
      <c r="AJ198" s="66"/>
      <c r="AK198" s="66"/>
      <c r="AL198" s="66"/>
      <c r="AM198" s="66"/>
      <c r="AN198" s="66"/>
      <c r="AO198" s="105"/>
      <c r="AP198" s="66"/>
      <c r="AQ198" s="66"/>
      <c r="AR198" s="66"/>
      <c r="AS198" s="292" t="s">
        <v>5</v>
      </c>
      <c r="AT198" s="293"/>
      <c r="AU198" s="165">
        <f>IF($G$8="Modified Delta-Lognormal",AV188,IF($G$8="Delta-Lognormal",X188,IF($G$8="Default",AP188,IF($G$8="Normal",AJ188,AD188))))</f>
        <v>540</v>
      </c>
      <c r="AV198" s="166">
        <f>ROUND(AU198,G14-(1+INT(LOG10(ABS(AU198)))))</f>
        <v>540</v>
      </c>
      <c r="AW198" s="66"/>
      <c r="AX198" s="66"/>
      <c r="AY198" s="85">
        <v>43</v>
      </c>
      <c r="AZ198" s="85"/>
      <c r="BA198" s="85">
        <f t="shared" si="8"/>
        <v>0.93270324658613213</v>
      </c>
      <c r="BB198" s="85">
        <f t="shared" si="9"/>
        <v>1.4962308541250058</v>
      </c>
      <c r="BC198" s="66"/>
      <c r="BD198" s="98">
        <f t="shared" si="10"/>
        <v>5.7899601708972535</v>
      </c>
      <c r="BE198" s="85"/>
      <c r="BF198" s="100">
        <f t="shared" si="11"/>
        <v>7.0997481469891062E-30</v>
      </c>
      <c r="BG198" s="85"/>
      <c r="BH198" s="100">
        <f t="shared" si="12"/>
        <v>0</v>
      </c>
      <c r="BI198" s="66"/>
      <c r="BJ198" s="165">
        <f t="shared" si="13"/>
        <v>327</v>
      </c>
      <c r="BK198" s="165">
        <f t="shared" si="14"/>
        <v>327</v>
      </c>
      <c r="BL198" s="164"/>
      <c r="BM198" s="164"/>
      <c r="BN198" s="164"/>
      <c r="BO198" s="164"/>
    </row>
    <row r="199" spans="1:67" x14ac:dyDescent="0.2">
      <c r="A199" s="1"/>
      <c r="N199" t="s">
        <v>59</v>
      </c>
      <c r="Q199" s="60"/>
      <c r="R199" s="60"/>
      <c r="S199" s="60"/>
      <c r="T199" s="60"/>
      <c r="U199" s="164"/>
      <c r="V199" s="170"/>
      <c r="W199" s="170"/>
      <c r="X199" s="170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293"/>
      <c r="AT199" s="293"/>
      <c r="AU199" s="165"/>
      <c r="AV199" s="165"/>
      <c r="AW199" s="66"/>
      <c r="AX199" s="66"/>
      <c r="AY199" s="85">
        <v>44</v>
      </c>
      <c r="AZ199" s="85"/>
      <c r="BA199" s="85">
        <f t="shared" si="8"/>
        <v>0.93418122885506605</v>
      </c>
      <c r="BB199" s="85">
        <f t="shared" si="9"/>
        <v>1.5076757212576952</v>
      </c>
      <c r="BC199" s="66"/>
      <c r="BD199" s="98">
        <f t="shared" si="10"/>
        <v>5.7899601708972535</v>
      </c>
      <c r="BE199" s="85"/>
      <c r="BF199" s="100">
        <f t="shared" si="11"/>
        <v>7.0997481469891062E-30</v>
      </c>
      <c r="BG199" s="85"/>
      <c r="BH199" s="100">
        <f t="shared" si="12"/>
        <v>0</v>
      </c>
      <c r="BI199" s="66"/>
      <c r="BJ199" s="165">
        <f t="shared" si="13"/>
        <v>327</v>
      </c>
      <c r="BK199" s="165">
        <f t="shared" si="14"/>
        <v>327</v>
      </c>
      <c r="BL199" s="164"/>
      <c r="BM199" s="164"/>
      <c r="BN199" s="164"/>
      <c r="BO199" s="164"/>
    </row>
    <row r="200" spans="1:67" x14ac:dyDescent="0.2">
      <c r="A200" s="1"/>
      <c r="N200" t="s">
        <v>60</v>
      </c>
      <c r="Q200" s="60"/>
      <c r="R200" s="60"/>
      <c r="S200" s="60"/>
      <c r="T200" s="60"/>
      <c r="U200" s="164"/>
      <c r="V200" s="170"/>
      <c r="W200" s="170"/>
      <c r="X200" s="170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107"/>
      <c r="AP200" s="66"/>
      <c r="AQ200" s="66"/>
      <c r="AR200" s="66"/>
      <c r="AS200" s="293"/>
      <c r="AT200" s="293"/>
      <c r="AU200" s="173">
        <f>IF($G$8="Modified Delta-Lognormal",$AV$185,IF($G$8="Delta-Lognormal",$X$184,IF($G$8="Default",$AP$168,IF($G$8="Normal",$AJ$182,$AD$182))))</f>
        <v>0.6</v>
      </c>
      <c r="AV200" s="166">
        <f>ROUND(AU200,G14-(1+INT(LOG10(ABS(AU200)))))</f>
        <v>0.6</v>
      </c>
      <c r="AW200" s="66"/>
      <c r="AX200" s="66"/>
      <c r="AY200" s="85">
        <v>45</v>
      </c>
      <c r="AZ200" s="85"/>
      <c r="BA200" s="85">
        <f t="shared" si="8"/>
        <v>0.93559571119221652</v>
      </c>
      <c r="BB200" s="85">
        <f t="shared" si="9"/>
        <v>1.5188169521829067</v>
      </c>
      <c r="BC200" s="66"/>
      <c r="BD200" s="98">
        <f t="shared" si="10"/>
        <v>5.7899601708972535</v>
      </c>
      <c r="BE200" s="85"/>
      <c r="BF200" s="100">
        <f t="shared" si="11"/>
        <v>7.0997481469891062E-30</v>
      </c>
      <c r="BG200" s="85"/>
      <c r="BH200" s="100">
        <f t="shared" si="12"/>
        <v>0</v>
      </c>
      <c r="BI200" s="66"/>
      <c r="BJ200" s="165">
        <f t="shared" si="13"/>
        <v>327</v>
      </c>
      <c r="BK200" s="165">
        <f t="shared" si="14"/>
        <v>327</v>
      </c>
      <c r="BL200" s="164"/>
      <c r="BM200" s="164"/>
      <c r="BN200" s="164"/>
      <c r="BO200" s="164"/>
    </row>
    <row r="201" spans="1:67" x14ac:dyDescent="0.2">
      <c r="A201" s="1"/>
      <c r="N201" t="s">
        <v>61</v>
      </c>
      <c r="U201" s="164"/>
      <c r="V201" s="164"/>
      <c r="W201" s="164"/>
      <c r="X201" s="164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105"/>
      <c r="AP201" s="66"/>
      <c r="AQ201" s="66"/>
      <c r="AR201" s="66"/>
      <c r="AS201" s="293"/>
      <c r="AT201" s="293"/>
      <c r="AU201" s="165"/>
      <c r="AV201" s="165"/>
      <c r="AW201" s="66"/>
      <c r="AX201" s="66"/>
      <c r="AY201" s="85">
        <v>46</v>
      </c>
      <c r="AZ201" s="85"/>
      <c r="BA201" s="85">
        <f t="shared" si="8"/>
        <v>0.93695069832594557</v>
      </c>
      <c r="BB201" s="85">
        <f t="shared" si="9"/>
        <v>1.5296693121114007</v>
      </c>
      <c r="BC201" s="66"/>
      <c r="BD201" s="98">
        <f t="shared" si="10"/>
        <v>5.7899601708972535</v>
      </c>
      <c r="BE201" s="85"/>
      <c r="BF201" s="100">
        <f t="shared" si="11"/>
        <v>7.0997481469891062E-30</v>
      </c>
      <c r="BG201" s="85"/>
      <c r="BH201" s="100">
        <f t="shared" si="12"/>
        <v>0</v>
      </c>
      <c r="BI201" s="66"/>
      <c r="BJ201" s="165">
        <f t="shared" si="13"/>
        <v>327</v>
      </c>
      <c r="BK201" s="165">
        <f t="shared" si="14"/>
        <v>327</v>
      </c>
      <c r="BL201" s="164"/>
      <c r="BM201" s="164"/>
      <c r="BN201" s="164"/>
      <c r="BO201" s="164"/>
    </row>
    <row r="202" spans="1:67" x14ac:dyDescent="0.2">
      <c r="A202" s="1"/>
      <c r="N202" t="s">
        <v>62</v>
      </c>
      <c r="U202" s="164"/>
      <c r="V202" s="164"/>
      <c r="W202" s="164"/>
      <c r="X202" s="164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293"/>
      <c r="AT202" s="293"/>
      <c r="AU202" s="165"/>
      <c r="AV202" s="165"/>
      <c r="AW202" s="66"/>
      <c r="AX202" s="66"/>
      <c r="AY202" s="85">
        <v>47</v>
      </c>
      <c r="AZ202" s="85"/>
      <c r="BA202" s="85">
        <f t="shared" si="8"/>
        <v>0.93824986528917553</v>
      </c>
      <c r="BB202" s="85">
        <f t="shared" si="9"/>
        <v>1.5402465401372125</v>
      </c>
      <c r="BC202" s="66"/>
      <c r="BD202" s="98">
        <f t="shared" si="10"/>
        <v>5.7899601708972535</v>
      </c>
      <c r="BE202" s="85"/>
      <c r="BF202" s="100">
        <f t="shared" si="11"/>
        <v>7.0997481469891062E-30</v>
      </c>
      <c r="BG202" s="85"/>
      <c r="BH202" s="100">
        <f t="shared" si="12"/>
        <v>0</v>
      </c>
      <c r="BI202" s="66"/>
      <c r="BJ202" s="165">
        <f t="shared" si="13"/>
        <v>327</v>
      </c>
      <c r="BK202" s="165">
        <f t="shared" si="14"/>
        <v>327</v>
      </c>
      <c r="BL202" s="164"/>
      <c r="BM202" s="164"/>
      <c r="BN202" s="164"/>
      <c r="BO202" s="164"/>
    </row>
    <row r="203" spans="1:67" ht="12.75" customHeight="1" x14ac:dyDescent="0.2">
      <c r="A203" s="1"/>
      <c r="N203" t="s">
        <v>76</v>
      </c>
      <c r="Q203" s="294" t="s">
        <v>132</v>
      </c>
      <c r="R203" s="294"/>
      <c r="S203" s="294"/>
      <c r="T203" s="294"/>
      <c r="U203" s="164"/>
      <c r="V203" s="298">
        <f>U24</f>
        <v>540</v>
      </c>
      <c r="W203" s="165"/>
      <c r="X203" s="165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290" t="s">
        <v>131</v>
      </c>
      <c r="AT203" s="291"/>
      <c r="AU203" s="173">
        <f>IF($G$8="Modified Delta-Lognormal",$AV$186,IF($G$8="Delta-Lognormal",$X$186,IF($G$8="Default",$AP$186,IF($G$8="Normal",$AJ$186,$AD$186))))</f>
        <v>1.651</v>
      </c>
      <c r="AV203" s="164"/>
      <c r="AW203" s="66"/>
      <c r="AX203" s="66"/>
      <c r="AY203" s="85">
        <v>48</v>
      </c>
      <c r="AZ203" s="85"/>
      <c r="BA203" s="85">
        <f t="shared" si="8"/>
        <v>0.93949659065110569</v>
      </c>
      <c r="BB203" s="85">
        <f t="shared" si="9"/>
        <v>1.5505614409343296</v>
      </c>
      <c r="BC203" s="66"/>
      <c r="BD203" s="98">
        <f t="shared" si="10"/>
        <v>5.7899601708972535</v>
      </c>
      <c r="BE203" s="85"/>
      <c r="BF203" s="100">
        <f t="shared" si="11"/>
        <v>7.0997481469891062E-30</v>
      </c>
      <c r="BG203" s="85"/>
      <c r="BH203" s="100">
        <f t="shared" si="12"/>
        <v>0</v>
      </c>
      <c r="BI203" s="66"/>
      <c r="BJ203" s="165">
        <f t="shared" si="13"/>
        <v>327</v>
      </c>
      <c r="BK203" s="165">
        <f t="shared" si="14"/>
        <v>327</v>
      </c>
      <c r="BL203" s="164"/>
      <c r="BM203" s="164"/>
      <c r="BN203" s="164"/>
      <c r="BO203" s="164"/>
    </row>
    <row r="204" spans="1:67" x14ac:dyDescent="0.2">
      <c r="A204" s="1"/>
      <c r="Q204" s="294"/>
      <c r="R204" s="294"/>
      <c r="S204" s="294"/>
      <c r="T204" s="294"/>
      <c r="U204" s="164"/>
      <c r="V204" s="298"/>
      <c r="W204" s="165"/>
      <c r="X204" s="165">
        <f>ROUND(V203,$G$14-(1+INT(LOG10(ABS(V203)))))</f>
        <v>540</v>
      </c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105"/>
      <c r="AP204" s="66"/>
      <c r="AQ204" s="66"/>
      <c r="AR204" s="66"/>
      <c r="AS204" s="108"/>
      <c r="AT204" s="108"/>
      <c r="AU204" s="106"/>
      <c r="AV204" s="109"/>
      <c r="AW204" s="66"/>
      <c r="AX204" s="66"/>
      <c r="AY204" s="85">
        <v>49</v>
      </c>
      <c r="AZ204" s="85"/>
      <c r="BA204" s="85">
        <f t="shared" si="8"/>
        <v>0.94069398581030295</v>
      </c>
      <c r="BB204" s="85">
        <f t="shared" si="9"/>
        <v>1.5606259665187545</v>
      </c>
      <c r="BC204" s="66"/>
      <c r="BD204" s="98">
        <f t="shared" si="10"/>
        <v>5.7899601708972535</v>
      </c>
      <c r="BE204" s="85"/>
      <c r="BF204" s="100">
        <f t="shared" si="11"/>
        <v>7.0997481469891062E-30</v>
      </c>
      <c r="BG204" s="85"/>
      <c r="BH204" s="100">
        <f t="shared" si="12"/>
        <v>0</v>
      </c>
      <c r="BI204" s="66"/>
      <c r="BJ204" s="165">
        <f t="shared" si="13"/>
        <v>327</v>
      </c>
      <c r="BK204" s="165">
        <f t="shared" si="14"/>
        <v>327</v>
      </c>
      <c r="BL204" s="164"/>
      <c r="BM204" s="164"/>
      <c r="BN204" s="164"/>
      <c r="BO204" s="164"/>
    </row>
    <row r="205" spans="1:67" x14ac:dyDescent="0.2">
      <c r="A205" s="1"/>
      <c r="N205" t="s">
        <v>66</v>
      </c>
      <c r="Q205" s="294"/>
      <c r="R205" s="294"/>
      <c r="S205" s="294"/>
      <c r="T205" s="294"/>
      <c r="U205" s="164"/>
      <c r="V205" s="298"/>
      <c r="W205" s="165"/>
      <c r="X205" s="165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10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85">
        <v>50</v>
      </c>
      <c r="AZ205" s="85"/>
      <c r="BA205" s="85">
        <f t="shared" si="8"/>
        <v>0.94184492088302774</v>
      </c>
      <c r="BB205" s="85">
        <f t="shared" si="9"/>
        <v>1.5704512893327944</v>
      </c>
      <c r="BC205" s="66"/>
      <c r="BD205" s="98">
        <f t="shared" si="10"/>
        <v>5.7899601708972535</v>
      </c>
      <c r="BE205" s="85"/>
      <c r="BF205" s="100">
        <f t="shared" si="11"/>
        <v>7.0997481469891062E-30</v>
      </c>
      <c r="BG205" s="85"/>
      <c r="BH205" s="100">
        <f t="shared" si="12"/>
        <v>0</v>
      </c>
      <c r="BI205" s="66"/>
      <c r="BJ205" s="165">
        <f t="shared" si="13"/>
        <v>327</v>
      </c>
      <c r="BK205" s="165">
        <f t="shared" si="14"/>
        <v>327</v>
      </c>
      <c r="BL205" s="164"/>
      <c r="BM205" s="164"/>
      <c r="BN205" s="164"/>
      <c r="BO205" s="164"/>
    </row>
    <row r="206" spans="1:67" x14ac:dyDescent="0.2">
      <c r="A206" s="1"/>
      <c r="N206" t="s">
        <v>69</v>
      </c>
      <c r="Q206" s="59"/>
      <c r="R206" s="59"/>
      <c r="S206" s="59"/>
      <c r="T206" s="59"/>
      <c r="U206" s="164"/>
      <c r="V206" s="164"/>
      <c r="W206" s="164"/>
      <c r="X206" s="164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85">
        <v>51</v>
      </c>
      <c r="AZ206" s="85"/>
      <c r="BA206" s="85">
        <f t="shared" si="8"/>
        <v>0.9429520476395572</v>
      </c>
      <c r="BB206" s="85">
        <f t="shared" si="9"/>
        <v>1.5800478677275174</v>
      </c>
      <c r="BC206" s="66"/>
      <c r="BD206" s="98">
        <f t="shared" si="10"/>
        <v>5.7899601708972535</v>
      </c>
      <c r="BE206" s="85"/>
      <c r="BF206" s="100">
        <f t="shared" si="11"/>
        <v>7.0997481469891062E-30</v>
      </c>
      <c r="BG206" s="85"/>
      <c r="BH206" s="100">
        <f t="shared" si="12"/>
        <v>0</v>
      </c>
      <c r="BI206" s="66"/>
      <c r="BJ206" s="165">
        <f t="shared" si="13"/>
        <v>327</v>
      </c>
      <c r="BK206" s="165">
        <f t="shared" si="14"/>
        <v>327</v>
      </c>
      <c r="BL206" s="164"/>
      <c r="BM206" s="164"/>
      <c r="BN206" s="164"/>
      <c r="BO206" s="164"/>
    </row>
    <row r="207" spans="1:67" x14ac:dyDescent="0.2">
      <c r="A207" s="1"/>
      <c r="N207" t="s">
        <v>63</v>
      </c>
      <c r="Q207" s="294" t="s">
        <v>140</v>
      </c>
      <c r="R207" s="294"/>
      <c r="S207" s="294"/>
      <c r="T207" s="294"/>
      <c r="U207" s="164"/>
      <c r="V207" s="298">
        <f>U24</f>
        <v>540</v>
      </c>
      <c r="W207" s="165"/>
      <c r="X207" s="165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85">
        <v>52</v>
      </c>
      <c r="AZ207" s="85"/>
      <c r="BA207" s="85">
        <f t="shared" si="8"/>
        <v>0.94401781987376443</v>
      </c>
      <c r="BB207" s="85">
        <f t="shared" si="9"/>
        <v>1.5894255047674701</v>
      </c>
      <c r="BC207" s="66"/>
      <c r="BD207" s="98">
        <f t="shared" si="10"/>
        <v>5.7899601708972535</v>
      </c>
      <c r="BE207" s="85"/>
      <c r="BF207" s="100">
        <f t="shared" si="11"/>
        <v>7.0997481469891062E-30</v>
      </c>
      <c r="BG207" s="85"/>
      <c r="BH207" s="100">
        <f t="shared" si="12"/>
        <v>0</v>
      </c>
      <c r="BI207" s="66"/>
      <c r="BJ207" s="165">
        <f t="shared" si="13"/>
        <v>327</v>
      </c>
      <c r="BK207" s="165">
        <f t="shared" si="14"/>
        <v>327</v>
      </c>
      <c r="BL207" s="164"/>
      <c r="BM207" s="164"/>
      <c r="BN207" s="164"/>
      <c r="BO207" s="164"/>
    </row>
    <row r="208" spans="1:67" x14ac:dyDescent="0.2">
      <c r="A208" s="1"/>
      <c r="N208" t="s">
        <v>73</v>
      </c>
      <c r="Q208" s="294"/>
      <c r="R208" s="294"/>
      <c r="S208" s="294"/>
      <c r="T208" s="294"/>
      <c r="U208" s="164"/>
      <c r="V208" s="298"/>
      <c r="W208" s="165"/>
      <c r="X208" s="165">
        <f>ROUND(V207,$G$14-(1+INT(LOG10(ABS(V207)))))</f>
        <v>540</v>
      </c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85">
        <v>53</v>
      </c>
      <c r="AZ208" s="85"/>
      <c r="BA208" s="85">
        <f t="shared" si="8"/>
        <v>0.94504451153482216</v>
      </c>
      <c r="BB208" s="85">
        <f t="shared" si="9"/>
        <v>1.5985934011538578</v>
      </c>
      <c r="BC208" s="66"/>
      <c r="BD208" s="98">
        <f t="shared" si="10"/>
        <v>5.7899601708972535</v>
      </c>
      <c r="BE208" s="85"/>
      <c r="BF208" s="100">
        <f t="shared" si="11"/>
        <v>7.0997481469891062E-30</v>
      </c>
      <c r="BG208" s="85"/>
      <c r="BH208" s="100">
        <f t="shared" si="12"/>
        <v>0</v>
      </c>
      <c r="BI208" s="66"/>
      <c r="BJ208" s="165">
        <f t="shared" si="13"/>
        <v>327</v>
      </c>
      <c r="BK208" s="165">
        <f t="shared" si="14"/>
        <v>327</v>
      </c>
      <c r="BL208" s="164"/>
      <c r="BM208" s="164"/>
      <c r="BN208" s="164"/>
      <c r="BO208" s="164"/>
    </row>
    <row r="209" spans="1:67" x14ac:dyDescent="0.2">
      <c r="A209" s="1"/>
      <c r="N209" t="s">
        <v>64</v>
      </c>
      <c r="Q209" s="294"/>
      <c r="R209" s="294"/>
      <c r="S209" s="294"/>
      <c r="T209" s="294"/>
      <c r="U209" s="164"/>
      <c r="V209" s="298"/>
      <c r="W209" s="165"/>
      <c r="X209" s="165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85">
        <v>54</v>
      </c>
      <c r="AZ209" s="85"/>
      <c r="BA209" s="85">
        <f t="shared" si="8"/>
        <v>0.94603423290262378</v>
      </c>
      <c r="BB209" s="85">
        <f t="shared" si="9"/>
        <v>1.6075602029542488</v>
      </c>
      <c r="BC209" s="66"/>
      <c r="BD209" s="98">
        <f t="shared" si="10"/>
        <v>5.7899601708972535</v>
      </c>
      <c r="BE209" s="85"/>
      <c r="BF209" s="100">
        <f t="shared" si="11"/>
        <v>7.0997481469891062E-30</v>
      </c>
      <c r="BG209" s="85"/>
      <c r="BH209" s="100">
        <f t="shared" si="12"/>
        <v>0</v>
      </c>
      <c r="BI209" s="66"/>
      <c r="BJ209" s="165">
        <f t="shared" si="13"/>
        <v>327</v>
      </c>
      <c r="BK209" s="165">
        <f t="shared" si="14"/>
        <v>327</v>
      </c>
      <c r="BL209" s="164"/>
      <c r="BM209" s="164"/>
      <c r="BN209" s="164"/>
      <c r="BO209" s="164"/>
    </row>
    <row r="210" spans="1:67" x14ac:dyDescent="0.2">
      <c r="A210" s="1"/>
      <c r="N210" t="s">
        <v>75</v>
      </c>
      <c r="U210" s="164"/>
      <c r="V210" s="164"/>
      <c r="W210" s="164"/>
      <c r="X210" s="164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85">
        <v>55</v>
      </c>
      <c r="AZ210" s="85"/>
      <c r="BA210" s="85">
        <f t="shared" si="8"/>
        <v>0.9469889450487462</v>
      </c>
      <c r="BB210" s="85">
        <f t="shared" si="9"/>
        <v>1.6163340447351391</v>
      </c>
      <c r="BC210" s="66"/>
      <c r="BD210" s="98">
        <f t="shared" si="10"/>
        <v>5.7899601708972535</v>
      </c>
      <c r="BE210" s="85"/>
      <c r="BF210" s="100">
        <f t="shared" si="11"/>
        <v>7.0997481469891062E-30</v>
      </c>
      <c r="BG210" s="85"/>
      <c r="BH210" s="100">
        <f t="shared" si="12"/>
        <v>0</v>
      </c>
      <c r="BI210" s="66"/>
      <c r="BJ210" s="165">
        <f t="shared" si="13"/>
        <v>327</v>
      </c>
      <c r="BK210" s="165">
        <f t="shared" si="14"/>
        <v>327</v>
      </c>
      <c r="BL210" s="164"/>
      <c r="BM210" s="164"/>
      <c r="BN210" s="164"/>
      <c r="BO210" s="164"/>
    </row>
    <row r="211" spans="1:67" x14ac:dyDescent="0.2">
      <c r="A211" s="1"/>
      <c r="Q211" s="294" t="s">
        <v>141</v>
      </c>
      <c r="R211" s="294"/>
      <c r="S211" s="294"/>
      <c r="T211" s="294"/>
      <c r="U211" s="164"/>
      <c r="V211" s="298">
        <f>U24</f>
        <v>540</v>
      </c>
      <c r="W211" s="165"/>
      <c r="X211" s="165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85">
        <v>56</v>
      </c>
      <c r="AZ211" s="85"/>
      <c r="BA211" s="85">
        <f t="shared" si="8"/>
        <v>0.94791047279122054</v>
      </c>
      <c r="BB211" s="85">
        <f t="shared" si="9"/>
        <v>1.6249225886156746</v>
      </c>
      <c r="BC211" s="66"/>
      <c r="BD211" s="98">
        <f t="shared" si="10"/>
        <v>5.7899601708972535</v>
      </c>
      <c r="BE211" s="85"/>
      <c r="BF211" s="100">
        <f t="shared" si="11"/>
        <v>7.0997481469891062E-30</v>
      </c>
      <c r="BG211" s="85"/>
      <c r="BH211" s="100">
        <f t="shared" si="12"/>
        <v>0</v>
      </c>
      <c r="BI211" s="66"/>
      <c r="BJ211" s="165">
        <f t="shared" si="13"/>
        <v>327</v>
      </c>
      <c r="BK211" s="165">
        <f t="shared" si="14"/>
        <v>327</v>
      </c>
      <c r="BL211" s="164"/>
      <c r="BM211" s="164"/>
      <c r="BN211" s="164"/>
      <c r="BO211" s="164"/>
    </row>
    <row r="212" spans="1:67" x14ac:dyDescent="0.2">
      <c r="A212" s="1"/>
      <c r="Q212" s="294"/>
      <c r="R212" s="294"/>
      <c r="S212" s="294"/>
      <c r="T212" s="294"/>
      <c r="U212" s="164"/>
      <c r="V212" s="298"/>
      <c r="W212" s="165"/>
      <c r="X212" s="165">
        <f>ROUND(V211,$G$14-(1+INT(LOG10(ABS(V211)))))</f>
        <v>540</v>
      </c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85">
        <v>57</v>
      </c>
      <c r="AZ212" s="85"/>
      <c r="BA212" s="85">
        <f t="shared" si="8"/>
        <v>0.94880051632296081</v>
      </c>
      <c r="BB212" s="85">
        <f t="shared" si="9"/>
        <v>1.633333059694162</v>
      </c>
      <c r="BC212" s="66"/>
      <c r="BD212" s="98">
        <f t="shared" si="10"/>
        <v>5.7899601708972535</v>
      </c>
      <c r="BE212" s="85"/>
      <c r="BF212" s="100">
        <f t="shared" si="11"/>
        <v>7.0997481469891062E-30</v>
      </c>
      <c r="BG212" s="85"/>
      <c r="BH212" s="100">
        <f t="shared" si="12"/>
        <v>0</v>
      </c>
      <c r="BI212" s="66"/>
      <c r="BJ212" s="165">
        <f t="shared" si="13"/>
        <v>327</v>
      </c>
      <c r="BK212" s="165">
        <f t="shared" si="14"/>
        <v>327</v>
      </c>
      <c r="BL212" s="164"/>
      <c r="BM212" s="164"/>
      <c r="BN212" s="164"/>
      <c r="BO212" s="164"/>
    </row>
    <row r="213" spans="1:67" x14ac:dyDescent="0.2">
      <c r="A213" s="1"/>
      <c r="Q213" s="294"/>
      <c r="R213" s="294"/>
      <c r="S213" s="294"/>
      <c r="T213" s="294"/>
      <c r="U213" s="164"/>
      <c r="V213" s="298"/>
      <c r="W213" s="165"/>
      <c r="X213" s="165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85">
        <v>58</v>
      </c>
      <c r="AZ213" s="85"/>
      <c r="BA213" s="85">
        <f t="shared" si="8"/>
        <v>0.94966066166957985</v>
      </c>
      <c r="BB213" s="85">
        <f t="shared" si="9"/>
        <v>1.641572278242007</v>
      </c>
      <c r="BC213" s="66"/>
      <c r="BD213" s="98" t="str">
        <f t="shared" si="10"/>
        <v>NoValue</v>
      </c>
      <c r="BE213" s="85"/>
      <c r="BF213" s="100" t="str">
        <f t="shared" si="11"/>
        <v>NoValue</v>
      </c>
      <c r="BG213" s="85"/>
      <c r="BH213" s="100" t="str">
        <f t="shared" si="12"/>
        <v>NoValue</v>
      </c>
      <c r="BI213" s="66"/>
      <c r="BJ213" s="165">
        <f t="shared" si="13"/>
        <v>0</v>
      </c>
      <c r="BK213" s="165">
        <f t="shared" si="14"/>
        <v>0</v>
      </c>
      <c r="BL213" s="164"/>
      <c r="BM213" s="164"/>
      <c r="BN213" s="164"/>
      <c r="BO213" s="164"/>
    </row>
    <row r="214" spans="1:67" x14ac:dyDescent="0.2">
      <c r="A214" s="1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85">
        <v>59</v>
      </c>
      <c r="AZ214" s="85"/>
      <c r="BA214" s="85">
        <f t="shared" si="8"/>
        <v>0.95049239011177311</v>
      </c>
      <c r="BB214" s="85">
        <f t="shared" si="9"/>
        <v>1.6496466890106858</v>
      </c>
      <c r="BC214" s="66"/>
      <c r="BD214" s="98" t="str">
        <f t="shared" si="10"/>
        <v>NoValue</v>
      </c>
      <c r="BE214" s="85"/>
      <c r="BF214" s="100" t="str">
        <f t="shared" si="11"/>
        <v>NoValue</v>
      </c>
      <c r="BG214" s="85"/>
      <c r="BH214" s="100" t="str">
        <f t="shared" si="12"/>
        <v>NoValue</v>
      </c>
      <c r="BI214" s="66"/>
      <c r="BJ214" s="165">
        <f t="shared" si="13"/>
        <v>0</v>
      </c>
      <c r="BK214" s="165">
        <f t="shared" si="14"/>
        <v>0</v>
      </c>
      <c r="BL214" s="164"/>
      <c r="BM214" s="164"/>
      <c r="BN214" s="164"/>
      <c r="BO214" s="164"/>
    </row>
    <row r="215" spans="1:67" x14ac:dyDescent="0.2">
      <c r="A215" s="1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85">
        <v>60</v>
      </c>
      <c r="AZ215" s="85"/>
      <c r="BA215" s="85">
        <f t="shared" si="8"/>
        <v>0.95129708668990254</v>
      </c>
      <c r="BB215" s="85">
        <f t="shared" si="9"/>
        <v>1.6575623879551868</v>
      </c>
      <c r="BC215" s="66"/>
      <c r="BD215" s="98" t="str">
        <f t="shared" si="10"/>
        <v>NoValue</v>
      </c>
      <c r="BE215" s="85"/>
      <c r="BF215" s="100" t="str">
        <f t="shared" si="11"/>
        <v>NoValue</v>
      </c>
      <c r="BG215" s="85"/>
      <c r="BH215" s="100" t="str">
        <f t="shared" si="12"/>
        <v>NoValue</v>
      </c>
      <c r="BI215" s="66"/>
      <c r="BJ215" s="165">
        <f t="shared" si="13"/>
        <v>0</v>
      </c>
      <c r="BK215" s="165">
        <f t="shared" si="14"/>
        <v>0</v>
      </c>
      <c r="BL215" s="164"/>
      <c r="BM215" s="164"/>
      <c r="BN215" s="164"/>
      <c r="BO215" s="164"/>
    </row>
    <row r="216" spans="1:67" x14ac:dyDescent="0.2">
      <c r="A216" s="1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85">
        <v>61</v>
      </c>
      <c r="AZ216" s="85"/>
      <c r="BA216" s="85">
        <f t="shared" si="8"/>
        <v>0.95207604789339273</v>
      </c>
      <c r="BB216" s="85">
        <f t="shared" si="9"/>
        <v>1.6653251466409735</v>
      </c>
      <c r="BC216" s="66"/>
      <c r="BD216" s="98" t="str">
        <f t="shared" si="10"/>
        <v>NoValue</v>
      </c>
      <c r="BE216" s="85"/>
      <c r="BF216" s="100" t="str">
        <f t="shared" si="11"/>
        <v>NoValue</v>
      </c>
      <c r="BG216" s="85"/>
      <c r="BH216" s="100" t="str">
        <f t="shared" si="12"/>
        <v>NoValue</v>
      </c>
      <c r="BI216" s="66"/>
      <c r="BJ216" s="165">
        <f t="shared" si="13"/>
        <v>0</v>
      </c>
      <c r="BK216" s="165">
        <f t="shared" si="14"/>
        <v>0</v>
      </c>
      <c r="BL216" s="164"/>
      <c r="BM216" s="164"/>
      <c r="BN216" s="164"/>
      <c r="BO216" s="164"/>
    </row>
    <row r="217" spans="1:67" x14ac:dyDescent="0.2">
      <c r="A217" s="1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85">
        <v>62</v>
      </c>
      <c r="AZ217" s="85"/>
      <c r="BA217" s="85">
        <f t="shared" si="8"/>
        <v>0.95283048862464315</v>
      </c>
      <c r="BB217" s="85">
        <f t="shared" si="9"/>
        <v>1.6729404345699501</v>
      </c>
      <c r="BC217" s="66"/>
      <c r="BD217" s="98" t="str">
        <f t="shared" si="10"/>
        <v>NoValue</v>
      </c>
      <c r="BE217" s="85"/>
      <c r="BF217" s="100" t="str">
        <f t="shared" si="11"/>
        <v>NoValue</v>
      </c>
      <c r="BG217" s="85"/>
      <c r="BH217" s="100" t="str">
        <f t="shared" si="12"/>
        <v>NoValue</v>
      </c>
      <c r="BI217" s="66"/>
      <c r="BJ217" s="165">
        <f t="shared" si="13"/>
        <v>0</v>
      </c>
      <c r="BK217" s="165">
        <f t="shared" si="14"/>
        <v>0</v>
      </c>
      <c r="BL217" s="164"/>
      <c r="BM217" s="164"/>
      <c r="BN217" s="164"/>
      <c r="BO217" s="164"/>
    </row>
    <row r="218" spans="1:67" x14ac:dyDescent="0.2">
      <c r="A218" s="1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85">
        <v>63</v>
      </c>
      <c r="AZ218" s="85"/>
      <c r="BA218" s="85">
        <f t="shared" si="8"/>
        <v>0.95356154851606179</v>
      </c>
      <c r="BB218" s="85">
        <f t="shared" si="9"/>
        <v>1.6804134396336083</v>
      </c>
      <c r="BC218" s="66"/>
      <c r="BD218" s="98" t="str">
        <f t="shared" si="10"/>
        <v>NoValue</v>
      </c>
      <c r="BE218" s="85"/>
      <c r="BF218" s="100" t="str">
        <f t="shared" si="11"/>
        <v>NoValue</v>
      </c>
      <c r="BG218" s="85"/>
      <c r="BH218" s="100" t="str">
        <f t="shared" si="12"/>
        <v>NoValue</v>
      </c>
      <c r="BI218" s="66"/>
      <c r="BJ218" s="165">
        <f t="shared" si="13"/>
        <v>0</v>
      </c>
      <c r="BK218" s="165">
        <f t="shared" si="14"/>
        <v>0</v>
      </c>
      <c r="BL218" s="164"/>
      <c r="BM218" s="164"/>
      <c r="BN218" s="164"/>
      <c r="BO218" s="164"/>
    </row>
    <row r="219" spans="1:67" x14ac:dyDescent="0.2">
      <c r="A219" s="1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85">
        <v>64</v>
      </c>
      <c r="AZ219" s="85"/>
      <c r="BA219" s="85">
        <f t="shared" si="8"/>
        <v>0.95427029766923754</v>
      </c>
      <c r="BB219" s="85">
        <f t="shared" si="9"/>
        <v>1.6877490868776948</v>
      </c>
      <c r="BC219" s="66"/>
      <c r="BD219" s="98" t="str">
        <f t="shared" si="10"/>
        <v>NoValue</v>
      </c>
      <c r="BE219" s="85"/>
      <c r="BF219" s="100" t="str">
        <f t="shared" si="11"/>
        <v>NoValue</v>
      </c>
      <c r="BG219" s="85"/>
      <c r="BH219" s="100" t="str">
        <f t="shared" si="12"/>
        <v>NoValue</v>
      </c>
      <c r="BI219" s="66"/>
      <c r="BJ219" s="165">
        <f t="shared" si="13"/>
        <v>0</v>
      </c>
      <c r="BK219" s="165">
        <f t="shared" si="14"/>
        <v>0</v>
      </c>
      <c r="BL219" s="164"/>
      <c r="BM219" s="164"/>
      <c r="BN219" s="164"/>
      <c r="BO219" s="164"/>
    </row>
    <row r="220" spans="1:67" x14ac:dyDescent="0.2">
      <c r="A220" s="1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85">
        <v>65</v>
      </c>
      <c r="AZ220" s="85"/>
      <c r="BA220" s="85">
        <f t="shared" si="8"/>
        <v>0.95495774187698645</v>
      </c>
      <c r="BB220" s="85">
        <f t="shared" si="9"/>
        <v>1.6949520557420312</v>
      </c>
      <c r="BC220" s="66"/>
      <c r="BD220" s="98" t="str">
        <f t="shared" si="10"/>
        <v>NoValue</v>
      </c>
      <c r="BE220" s="85"/>
      <c r="BF220" s="100" t="str">
        <f t="shared" ref="BF220:BF251" si="15">IF(BD220="NoValue","NoValue",POWER(BD220-$X$160,2))</f>
        <v>NoValue</v>
      </c>
      <c r="BG220" s="85"/>
      <c r="BH220" s="100" t="str">
        <f t="shared" ref="BH220:BH251" si="16">IF(BF220="NoValue","NoValue",POWER(D84-$AJ$162,2))</f>
        <v>NoValue</v>
      </c>
      <c r="BI220" s="66"/>
      <c r="BJ220" s="165">
        <f t="shared" ref="BJ220:BJ251" si="17">IF(D84="ND",0,D84)</f>
        <v>0</v>
      </c>
      <c r="BK220" s="165">
        <f t="shared" ref="BK220:BK251" si="18">IF(D84="ND",1,D84)</f>
        <v>0</v>
      </c>
      <c r="BL220" s="164"/>
      <c r="BM220" s="164"/>
      <c r="BN220" s="164"/>
      <c r="BO220" s="164"/>
    </row>
    <row r="221" spans="1:67" x14ac:dyDescent="0.2">
      <c r="A221" s="1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85">
        <v>66</v>
      </c>
      <c r="AZ221" s="85"/>
      <c r="BA221" s="85">
        <f t="shared" ref="BA221:BA275" si="19">POWER((1-0.95),1/AY221)</f>
        <v>0.95562482738181576</v>
      </c>
      <c r="BB221" s="85">
        <f t="shared" ref="BB221:BB275" si="20">NORMSINV(BA221)</f>
        <v>1.7020267959209769</v>
      </c>
      <c r="BC221" s="66"/>
      <c r="BD221" s="98" t="str">
        <f t="shared" ref="BD221:BD274" si="21">IF(BJ221&gt;0,LN(BJ221),"NoValue")</f>
        <v>NoValue</v>
      </c>
      <c r="BE221" s="85"/>
      <c r="BF221" s="100" t="str">
        <f t="shared" si="15"/>
        <v>NoValue</v>
      </c>
      <c r="BG221" s="85"/>
      <c r="BH221" s="100" t="str">
        <f t="shared" si="16"/>
        <v>NoValue</v>
      </c>
      <c r="BI221" s="66"/>
      <c r="BJ221" s="165">
        <f t="shared" si="17"/>
        <v>0</v>
      </c>
      <c r="BK221" s="165">
        <f t="shared" si="18"/>
        <v>0</v>
      </c>
      <c r="BL221" s="164"/>
      <c r="BM221" s="164"/>
      <c r="BN221" s="164"/>
      <c r="BO221" s="164"/>
    </row>
    <row r="222" spans="1:67" x14ac:dyDescent="0.2">
      <c r="A222" s="1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85">
        <v>67</v>
      </c>
      <c r="AZ222" s="85"/>
      <c r="BA222" s="85">
        <f t="shared" si="19"/>
        <v>0.95627244521811061</v>
      </c>
      <c r="BB222" s="85">
        <f t="shared" si="20"/>
        <v>1.7089775419741329</v>
      </c>
      <c r="BC222" s="66"/>
      <c r="BD222" s="98" t="str">
        <f t="shared" si="21"/>
        <v>NoValue</v>
      </c>
      <c r="BE222" s="85"/>
      <c r="BF222" s="100" t="str">
        <f t="shared" si="15"/>
        <v>NoValue</v>
      </c>
      <c r="BG222" s="85"/>
      <c r="BH222" s="100" t="str">
        <f t="shared" si="16"/>
        <v>NoValue</v>
      </c>
      <c r="BI222" s="66"/>
      <c r="BJ222" s="165">
        <f t="shared" si="17"/>
        <v>0</v>
      </c>
      <c r="BK222" s="165">
        <f t="shared" si="18"/>
        <v>0</v>
      </c>
      <c r="BL222" s="164"/>
      <c r="BM222" s="164"/>
      <c r="BN222" s="164"/>
      <c r="BO222" s="164"/>
    </row>
    <row r="223" spans="1:67" x14ac:dyDescent="0.2">
      <c r="A223" s="1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85">
        <v>68</v>
      </c>
      <c r="AZ223" s="85"/>
      <c r="BA223" s="85">
        <f t="shared" si="19"/>
        <v>0.95690143517991166</v>
      </c>
      <c r="BB223" s="85">
        <f t="shared" si="20"/>
        <v>1.715808326802992</v>
      </c>
      <c r="BC223" s="66"/>
      <c r="BD223" s="98" t="str">
        <f t="shared" si="21"/>
        <v>NoValue</v>
      </c>
      <c r="BE223" s="85"/>
      <c r="BF223" s="100" t="str">
        <f t="shared" si="15"/>
        <v>NoValue</v>
      </c>
      <c r="BG223" s="85"/>
      <c r="BH223" s="100" t="str">
        <f t="shared" si="16"/>
        <v>NoValue</v>
      </c>
      <c r="BI223" s="66"/>
      <c r="BJ223" s="165">
        <f t="shared" si="17"/>
        <v>0</v>
      </c>
      <c r="BK223" s="165">
        <f t="shared" si="18"/>
        <v>0</v>
      </c>
      <c r="BL223" s="164"/>
      <c r="BM223" s="164"/>
      <c r="BN223" s="164"/>
      <c r="BO223" s="164"/>
    </row>
    <row r="224" spans="1:67" x14ac:dyDescent="0.2">
      <c r="A224" s="1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85">
        <v>69</v>
      </c>
      <c r="AZ224" s="85"/>
      <c r="BA224" s="85">
        <f t="shared" si="19"/>
        <v>0.95751258945140627</v>
      </c>
      <c r="BB224" s="85">
        <f t="shared" si="20"/>
        <v>1.7225229940969466</v>
      </c>
      <c r="BC224" s="66"/>
      <c r="BD224" s="98" t="str">
        <f t="shared" si="21"/>
        <v>NoValue</v>
      </c>
      <c r="BE224" s="85"/>
      <c r="BF224" s="100" t="str">
        <f t="shared" si="15"/>
        <v>NoValue</v>
      </c>
      <c r="BG224" s="85"/>
      <c r="BH224" s="100" t="str">
        <f t="shared" si="16"/>
        <v>NoValue</v>
      </c>
      <c r="BI224" s="66"/>
      <c r="BJ224" s="165">
        <f t="shared" si="17"/>
        <v>0</v>
      </c>
      <c r="BK224" s="165">
        <f t="shared" si="18"/>
        <v>0</v>
      </c>
      <c r="BL224" s="164"/>
      <c r="BM224" s="164"/>
      <c r="BN224" s="164"/>
      <c r="BO224" s="164"/>
    </row>
    <row r="225" spans="1:67" x14ac:dyDescent="0.2">
      <c r="A225" s="1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85">
        <v>70</v>
      </c>
      <c r="AZ225" s="85"/>
      <c r="BA225" s="85">
        <f t="shared" si="19"/>
        <v>0.9581066559331114</v>
      </c>
      <c r="BB225" s="85">
        <f t="shared" si="20"/>
        <v>1.7291252098413057</v>
      </c>
      <c r="BC225" s="66"/>
      <c r="BD225" s="98" t="str">
        <f t="shared" si="21"/>
        <v>NoValue</v>
      </c>
      <c r="BE225" s="85"/>
      <c r="BF225" s="100" t="str">
        <f t="shared" si="15"/>
        <v>NoValue</v>
      </c>
      <c r="BG225" s="85"/>
      <c r="BH225" s="100" t="str">
        <f t="shared" si="16"/>
        <v>NoValue</v>
      </c>
      <c r="BI225" s="66"/>
      <c r="BJ225" s="165">
        <f t="shared" si="17"/>
        <v>0</v>
      </c>
      <c r="BK225" s="165">
        <f t="shared" si="18"/>
        <v>0</v>
      </c>
      <c r="BL225" s="164"/>
      <c r="BM225" s="164"/>
      <c r="BN225" s="164"/>
      <c r="BO225" s="164"/>
    </row>
    <row r="226" spans="1:67" x14ac:dyDescent="0.2">
      <c r="A226" s="1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85">
        <v>71</v>
      </c>
      <c r="AZ226" s="85"/>
      <c r="BA226" s="85">
        <f t="shared" si="19"/>
        <v>0.95868434129309055</v>
      </c>
      <c r="BB226" s="85">
        <f t="shared" si="20"/>
        <v>1.7356184729703994</v>
      </c>
      <c r="BC226" s="66"/>
      <c r="BD226" s="98" t="str">
        <f t="shared" si="21"/>
        <v>NoValue</v>
      </c>
      <c r="BE226" s="85"/>
      <c r="BF226" s="100" t="str">
        <f t="shared" si="15"/>
        <v>NoValue</v>
      </c>
      <c r="BG226" s="85"/>
      <c r="BH226" s="100" t="str">
        <f t="shared" si="16"/>
        <v>NoValue</v>
      </c>
      <c r="BI226" s="66"/>
      <c r="BJ226" s="165">
        <f t="shared" si="17"/>
        <v>0</v>
      </c>
      <c r="BK226" s="165">
        <f t="shared" si="18"/>
        <v>0</v>
      </c>
      <c r="BL226" s="164"/>
      <c r="BM226" s="164"/>
      <c r="BN226" s="164"/>
      <c r="BO226" s="164"/>
    </row>
    <row r="227" spans="1:67" x14ac:dyDescent="0.2">
      <c r="A227" s="1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85">
        <v>72</v>
      </c>
      <c r="AZ227" s="85"/>
      <c r="BA227" s="85">
        <f t="shared" si="19"/>
        <v>0.95924631376936009</v>
      </c>
      <c r="BB227" s="85">
        <f t="shared" si="20"/>
        <v>1.742006125240479</v>
      </c>
      <c r="BC227" s="66"/>
      <c r="BD227" s="98" t="str">
        <f t="shared" si="21"/>
        <v>NoValue</v>
      </c>
      <c r="BE227" s="85"/>
      <c r="BF227" s="100" t="str">
        <f t="shared" si="15"/>
        <v>NoValue</v>
      </c>
      <c r="BG227" s="85"/>
      <c r="BH227" s="100" t="str">
        <f t="shared" si="16"/>
        <v>NoValue</v>
      </c>
      <c r="BI227" s="66"/>
      <c r="BJ227" s="165">
        <f t="shared" si="17"/>
        <v>0</v>
      </c>
      <c r="BK227" s="165">
        <f t="shared" si="18"/>
        <v>0</v>
      </c>
      <c r="BL227" s="164"/>
      <c r="BM227" s="164"/>
      <c r="BN227" s="164"/>
      <c r="BO227" s="164"/>
    </row>
    <row r="228" spans="1:67" x14ac:dyDescent="0.2">
      <c r="A228" s="1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85">
        <v>73</v>
      </c>
      <c r="AZ228" s="85"/>
      <c r="BA228" s="85">
        <f t="shared" si="19"/>
        <v>0.95979320574683413</v>
      </c>
      <c r="BB228" s="85">
        <f t="shared" si="20"/>
        <v>1.7482913603895942</v>
      </c>
      <c r="BC228" s="66"/>
      <c r="BD228" s="98" t="str">
        <f t="shared" si="21"/>
        <v>NoValue</v>
      </c>
      <c r="BE228" s="85"/>
      <c r="BF228" s="100" t="str">
        <f t="shared" si="15"/>
        <v>NoValue</v>
      </c>
      <c r="BG228" s="85"/>
      <c r="BH228" s="100" t="str">
        <f t="shared" si="16"/>
        <v>NoValue</v>
      </c>
      <c r="BI228" s="66"/>
      <c r="BJ228" s="165">
        <f t="shared" si="17"/>
        <v>0</v>
      </c>
      <c r="BK228" s="165">
        <f t="shared" si="18"/>
        <v>0</v>
      </c>
      <c r="BL228" s="164"/>
      <c r="BM228" s="164"/>
      <c r="BN228" s="164"/>
      <c r="BO228" s="164"/>
    </row>
    <row r="229" spans="1:67" x14ac:dyDescent="0.2">
      <c r="A229" s="1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85">
        <v>74</v>
      </c>
      <c r="AZ229" s="85"/>
      <c r="BA229" s="85">
        <f t="shared" si="19"/>
        <v>0.96032561612968659</v>
      </c>
      <c r="BB229" s="85">
        <f t="shared" si="20"/>
        <v>1.7544772326450235</v>
      </c>
      <c r="BC229" s="66"/>
      <c r="BD229" s="98" t="str">
        <f t="shared" si="21"/>
        <v>NoValue</v>
      </c>
      <c r="BE229" s="85"/>
      <c r="BF229" s="100" t="str">
        <f t="shared" si="15"/>
        <v>NoValue</v>
      </c>
      <c r="BG229" s="85"/>
      <c r="BH229" s="100" t="str">
        <f t="shared" si="16"/>
        <v>NoValue</v>
      </c>
      <c r="BI229" s="66"/>
      <c r="BJ229" s="165">
        <f t="shared" si="17"/>
        <v>0</v>
      </c>
      <c r="BK229" s="165">
        <f t="shared" si="18"/>
        <v>0</v>
      </c>
      <c r="BL229" s="164"/>
      <c r="BM229" s="164"/>
      <c r="BN229" s="164"/>
      <c r="BO229" s="164"/>
    </row>
    <row r="230" spans="1:67" x14ac:dyDescent="0.2">
      <c r="A230" s="1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85">
        <v>75</v>
      </c>
      <c r="AZ230" s="85"/>
      <c r="BA230" s="85">
        <f t="shared" si="19"/>
        <v>0.96084411252782875</v>
      </c>
      <c r="BB230" s="85">
        <f t="shared" si="20"/>
        <v>1.7605666646329368</v>
      </c>
      <c r="BC230" s="66"/>
      <c r="BD230" s="98" t="str">
        <f t="shared" si="21"/>
        <v>NoValue</v>
      </c>
      <c r="BE230" s="85"/>
      <c r="BF230" s="100" t="str">
        <f t="shared" si="15"/>
        <v>NoValue</v>
      </c>
      <c r="BG230" s="85"/>
      <c r="BH230" s="100" t="str">
        <f t="shared" si="16"/>
        <v>NoValue</v>
      </c>
      <c r="BI230" s="66"/>
      <c r="BJ230" s="165">
        <f t="shared" si="17"/>
        <v>0</v>
      </c>
      <c r="BK230" s="165">
        <f t="shared" si="18"/>
        <v>0</v>
      </c>
      <c r="BL230" s="164"/>
      <c r="BM230" s="164"/>
      <c r="BN230" s="164"/>
      <c r="BO230" s="164"/>
    </row>
    <row r="231" spans="1:67" x14ac:dyDescent="0.2">
      <c r="A231" s="1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85">
        <v>76</v>
      </c>
      <c r="AZ231" s="85"/>
      <c r="BA231" s="85">
        <f t="shared" si="19"/>
        <v>0.96134923327427446</v>
      </c>
      <c r="BB231" s="85">
        <f t="shared" si="20"/>
        <v>1.7665624547397361</v>
      </c>
      <c r="BC231" s="66"/>
      <c r="BD231" s="98" t="str">
        <f t="shared" si="21"/>
        <v>NoValue</v>
      </c>
      <c r="BE231" s="85"/>
      <c r="BF231" s="100" t="str">
        <f t="shared" si="15"/>
        <v>NoValue</v>
      </c>
      <c r="BG231" s="85"/>
      <c r="BH231" s="100" t="str">
        <f t="shared" si="16"/>
        <v>NoValue</v>
      </c>
      <c r="BI231" s="66"/>
      <c r="BJ231" s="165">
        <f t="shared" si="17"/>
        <v>0</v>
      </c>
      <c r="BK231" s="165">
        <f t="shared" si="18"/>
        <v>0</v>
      </c>
      <c r="BL231" s="164"/>
      <c r="BM231" s="164"/>
      <c r="BN231" s="164"/>
      <c r="BO231" s="164"/>
    </row>
    <row r="232" spans="1:67" x14ac:dyDescent="0.2">
      <c r="A232" s="1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85">
        <v>77</v>
      </c>
      <c r="AZ232" s="85"/>
      <c r="BA232" s="85">
        <f t="shared" si="19"/>
        <v>0.96184148928845459</v>
      </c>
      <c r="BB232" s="85">
        <f t="shared" si="20"/>
        <v>1.7724672839697819</v>
      </c>
      <c r="BC232" s="66"/>
      <c r="BD232" s="98" t="str">
        <f t="shared" si="21"/>
        <v>NoValue</v>
      </c>
      <c r="BE232" s="85"/>
      <c r="BF232" s="100" t="str">
        <f t="shared" si="15"/>
        <v>NoValue</v>
      </c>
      <c r="BG232" s="85"/>
      <c r="BH232" s="100" t="str">
        <f t="shared" si="16"/>
        <v>NoValue</v>
      </c>
      <c r="BI232" s="66"/>
      <c r="BJ232" s="165">
        <f t="shared" si="17"/>
        <v>0</v>
      </c>
      <c r="BK232" s="165">
        <f t="shared" si="18"/>
        <v>0</v>
      </c>
      <c r="BL232" s="164"/>
      <c r="BM232" s="164"/>
      <c r="BN232" s="164"/>
      <c r="BO232" s="164"/>
    </row>
    <row r="233" spans="1:67" x14ac:dyDescent="0.2">
      <c r="A233" s="1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85">
        <v>78</v>
      </c>
      <c r="AZ233" s="85"/>
      <c r="BA233" s="85">
        <f t="shared" si="19"/>
        <v>0.96232136579903149</v>
      </c>
      <c r="BB233" s="85">
        <f t="shared" si="20"/>
        <v>1.7782837223400929</v>
      </c>
      <c r="BC233" s="66"/>
      <c r="BD233" s="98" t="str">
        <f t="shared" si="21"/>
        <v>NoValue</v>
      </c>
      <c r="BE233" s="85"/>
      <c r="BF233" s="100" t="str">
        <f t="shared" si="15"/>
        <v>NoValue</v>
      </c>
      <c r="BG233" s="85"/>
      <c r="BH233" s="100" t="str">
        <f t="shared" si="16"/>
        <v>NoValue</v>
      </c>
      <c r="BI233" s="66"/>
      <c r="BJ233" s="165">
        <f t="shared" si="17"/>
        <v>0</v>
      </c>
      <c r="BK233" s="165">
        <f t="shared" si="18"/>
        <v>0</v>
      </c>
      <c r="BL233" s="164"/>
      <c r="BM233" s="164"/>
      <c r="BN233" s="164"/>
      <c r="BO233" s="164"/>
    </row>
    <row r="234" spans="1:67" x14ac:dyDescent="0.2">
      <c r="A234" s="1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85">
        <v>79</v>
      </c>
      <c r="AZ234" s="85"/>
      <c r="BA234" s="85">
        <f t="shared" si="19"/>
        <v>0.96278932393841976</v>
      </c>
      <c r="BB234" s="85">
        <f t="shared" si="20"/>
        <v>1.7840142348488339</v>
      </c>
      <c r="BC234" s="66"/>
      <c r="BD234" s="98" t="str">
        <f t="shared" si="21"/>
        <v>NoValue</v>
      </c>
      <c r="BE234" s="85"/>
      <c r="BF234" s="100" t="str">
        <f t="shared" si="15"/>
        <v>NoValue</v>
      </c>
      <c r="BG234" s="85"/>
      <c r="BH234" s="100" t="str">
        <f t="shared" si="16"/>
        <v>NoValue</v>
      </c>
      <c r="BI234" s="66"/>
      <c r="BJ234" s="165">
        <f t="shared" si="17"/>
        <v>0</v>
      </c>
      <c r="BK234" s="165">
        <f t="shared" si="18"/>
        <v>0</v>
      </c>
      <c r="BL234" s="164"/>
      <c r="BM234" s="164"/>
      <c r="BN234" s="164"/>
      <c r="BO234" s="164"/>
    </row>
    <row r="235" spans="1:67" x14ac:dyDescent="0.2">
      <c r="A235" s="1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85">
        <v>80</v>
      </c>
      <c r="AZ235" s="85"/>
      <c r="BA235" s="85">
        <f t="shared" si="19"/>
        <v>0.96324580222001766</v>
      </c>
      <c r="BB235" s="85">
        <f t="shared" si="20"/>
        <v>1.7896611870510142</v>
      </c>
      <c r="BC235" s="66"/>
      <c r="BD235" s="98" t="str">
        <f t="shared" si="21"/>
        <v>NoValue</v>
      </c>
      <c r="BE235" s="85"/>
      <c r="BF235" s="100" t="str">
        <f t="shared" si="15"/>
        <v>NoValue</v>
      </c>
      <c r="BG235" s="85"/>
      <c r="BH235" s="100" t="str">
        <f t="shared" si="16"/>
        <v>NoValue</v>
      </c>
      <c r="BI235" s="66"/>
      <c r="BJ235" s="165">
        <f t="shared" si="17"/>
        <v>0</v>
      </c>
      <c r="BK235" s="165">
        <f t="shared" si="18"/>
        <v>0</v>
      </c>
      <c r="BL235" s="164"/>
      <c r="BM235" s="164"/>
      <c r="BN235" s="164"/>
      <c r="BO235" s="164"/>
    </row>
    <row r="236" spans="1:67" x14ac:dyDescent="0.2">
      <c r="A236" s="1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85">
        <v>81</v>
      </c>
      <c r="AZ236" s="85"/>
      <c r="BA236" s="85">
        <f t="shared" si="19"/>
        <v>0.96369121790809575</v>
      </c>
      <c r="BB236" s="85">
        <f t="shared" si="20"/>
        <v>1.7952268502718884</v>
      </c>
      <c r="BC236" s="66"/>
      <c r="BD236" s="98" t="str">
        <f t="shared" si="21"/>
        <v>NoValue</v>
      </c>
      <c r="BE236" s="85"/>
      <c r="BF236" s="100" t="str">
        <f t="shared" si="15"/>
        <v>NoValue</v>
      </c>
      <c r="BG236" s="85"/>
      <c r="BH236" s="100" t="str">
        <f t="shared" si="16"/>
        <v>NoValue</v>
      </c>
      <c r="BI236" s="66"/>
      <c r="BJ236" s="165">
        <f t="shared" si="17"/>
        <v>0</v>
      </c>
      <c r="BK236" s="165">
        <f t="shared" si="18"/>
        <v>0</v>
      </c>
      <c r="BL236" s="164"/>
      <c r="BM236" s="164"/>
      <c r="BN236" s="164"/>
      <c r="BO236" s="164"/>
    </row>
    <row r="237" spans="1:67" x14ac:dyDescent="0.2">
      <c r="A237" s="1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85">
        <v>82</v>
      </c>
      <c r="AZ237" s="85"/>
      <c r="BA237" s="85">
        <f t="shared" si="19"/>
        <v>0.96412596828932884</v>
      </c>
      <c r="BB237" s="85">
        <f t="shared" si="20"/>
        <v>1.8007134064857595</v>
      </c>
      <c r="BC237" s="66"/>
      <c r="BD237" s="98" t="str">
        <f t="shared" si="21"/>
        <v>NoValue</v>
      </c>
      <c r="BE237" s="85"/>
      <c r="BF237" s="100" t="str">
        <f t="shared" si="15"/>
        <v>NoValue</v>
      </c>
      <c r="BG237" s="85"/>
      <c r="BH237" s="100" t="str">
        <f t="shared" si="16"/>
        <v>NoValue</v>
      </c>
      <c r="BI237" s="66"/>
      <c r="BJ237" s="165">
        <f t="shared" si="17"/>
        <v>0</v>
      </c>
      <c r="BK237" s="165">
        <f t="shared" si="18"/>
        <v>0</v>
      </c>
      <c r="BL237" s="164"/>
      <c r="BM237" s="164"/>
      <c r="BN237" s="164"/>
      <c r="BO237" s="164"/>
    </row>
    <row r="238" spans="1:67" x14ac:dyDescent="0.2">
      <c r="A238" s="1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85">
        <v>83</v>
      </c>
      <c r="AZ238" s="85"/>
      <c r="BA238" s="85">
        <f t="shared" si="19"/>
        <v>0.96455043185411493</v>
      </c>
      <c r="BB238" s="85">
        <f t="shared" si="20"/>
        <v>1.8061229528855081</v>
      </c>
      <c r="BC238" s="66"/>
      <c r="BD238" s="98" t="str">
        <f t="shared" si="21"/>
        <v>NoValue</v>
      </c>
      <c r="BE238" s="85"/>
      <c r="BF238" s="100" t="str">
        <f t="shared" si="15"/>
        <v>NoValue</v>
      </c>
      <c r="BG238" s="85"/>
      <c r="BH238" s="100" t="str">
        <f t="shared" si="16"/>
        <v>NoValue</v>
      </c>
      <c r="BI238" s="66"/>
      <c r="BJ238" s="165">
        <f t="shared" si="17"/>
        <v>0</v>
      </c>
      <c r="BK238" s="165">
        <f t="shared" si="18"/>
        <v>0</v>
      </c>
      <c r="BL238" s="164"/>
      <c r="BM238" s="164"/>
      <c r="BN238" s="164"/>
      <c r="BO238" s="164"/>
    </row>
    <row r="239" spans="1:67" x14ac:dyDescent="0.2">
      <c r="A239" s="1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85">
        <v>84</v>
      </c>
      <c r="AZ239" s="85"/>
      <c r="BA239" s="85">
        <f t="shared" si="19"/>
        <v>0.96496496939505794</v>
      </c>
      <c r="BB239" s="85">
        <f t="shared" si="20"/>
        <v>1.8114575061659457</v>
      </c>
      <c r="BC239" s="66"/>
      <c r="BD239" s="98" t="str">
        <f t="shared" si="21"/>
        <v>NoValue</v>
      </c>
      <c r="BE239" s="85"/>
      <c r="BF239" s="100" t="str">
        <f t="shared" si="15"/>
        <v>NoValue</v>
      </c>
      <c r="BG239" s="85"/>
      <c r="BH239" s="100" t="str">
        <f t="shared" si="16"/>
        <v>NoValue</v>
      </c>
      <c r="BI239" s="66"/>
      <c r="BJ239" s="165">
        <f t="shared" si="17"/>
        <v>0</v>
      </c>
      <c r="BK239" s="165">
        <f t="shared" si="18"/>
        <v>0</v>
      </c>
      <c r="BL239" s="164"/>
      <c r="BM239" s="164"/>
      <c r="BN239" s="164"/>
      <c r="BO239" s="164"/>
    </row>
    <row r="240" spans="1:67" x14ac:dyDescent="0.2">
      <c r="A240" s="1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85">
        <v>85</v>
      </c>
      <c r="AZ240" s="85"/>
      <c r="BA240" s="85">
        <f t="shared" si="19"/>
        <v>0.96536992502931296</v>
      </c>
      <c r="BB240" s="85">
        <f t="shared" si="20"/>
        <v>1.816719006542111</v>
      </c>
      <c r="BC240" s="66"/>
      <c r="BD240" s="98" t="str">
        <f t="shared" si="21"/>
        <v>NoValue</v>
      </c>
      <c r="BE240" s="85"/>
      <c r="BF240" s="100" t="str">
        <f t="shared" si="15"/>
        <v>NoValue</v>
      </c>
      <c r="BG240" s="85"/>
      <c r="BH240" s="100" t="str">
        <f t="shared" si="16"/>
        <v>NoValue</v>
      </c>
      <c r="BI240" s="66"/>
      <c r="BJ240" s="165">
        <f t="shared" si="17"/>
        <v>0</v>
      </c>
      <c r="BK240" s="165">
        <f t="shared" si="18"/>
        <v>0</v>
      </c>
      <c r="BL240" s="164"/>
      <c r="BM240" s="164"/>
      <c r="BN240" s="164"/>
      <c r="BO240" s="164"/>
    </row>
    <row r="241" spans="1:67" x14ac:dyDescent="0.2">
      <c r="A241" s="1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85">
        <v>86</v>
      </c>
      <c r="AZ241" s="85"/>
      <c r="BA241" s="85">
        <f t="shared" si="19"/>
        <v>0.96576562715087977</v>
      </c>
      <c r="BB241" s="85">
        <f t="shared" si="20"/>
        <v>1.82190932152186</v>
      </c>
      <c r="BC241" s="66"/>
      <c r="BD241" s="98" t="str">
        <f t="shared" si="21"/>
        <v>NoValue</v>
      </c>
      <c r="BE241" s="85"/>
      <c r="BF241" s="100" t="str">
        <f t="shared" si="15"/>
        <v>NoValue</v>
      </c>
      <c r="BG241" s="85"/>
      <c r="BH241" s="100" t="str">
        <f t="shared" si="16"/>
        <v>NoValue</v>
      </c>
      <c r="BI241" s="66"/>
      <c r="BJ241" s="165">
        <f t="shared" si="17"/>
        <v>0</v>
      </c>
      <c r="BK241" s="165">
        <f t="shared" si="18"/>
        <v>0</v>
      </c>
      <c r="BL241" s="164"/>
      <c r="BM241" s="164"/>
      <c r="BN241" s="164"/>
      <c r="BO241" s="164"/>
    </row>
    <row r="242" spans="1:67" x14ac:dyDescent="0.2">
      <c r="A242" s="1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85">
        <v>87</v>
      </c>
      <c r="AZ242" s="85"/>
      <c r="BA242" s="85">
        <f t="shared" si="19"/>
        <v>0.96615238931838043</v>
      </c>
      <c r="BB242" s="85">
        <f t="shared" si="20"/>
        <v>1.8270302494504529</v>
      </c>
      <c r="BC242" s="66"/>
      <c r="BD242" s="98" t="str">
        <f t="shared" si="21"/>
        <v>NoValue</v>
      </c>
      <c r="BE242" s="85"/>
      <c r="BF242" s="100" t="str">
        <f t="shared" si="15"/>
        <v>NoValue</v>
      </c>
      <c r="BG242" s="85"/>
      <c r="BH242" s="100" t="str">
        <f t="shared" si="16"/>
        <v>NoValue</v>
      </c>
      <c r="BI242" s="66"/>
      <c r="BJ242" s="165">
        <f t="shared" si="17"/>
        <v>0</v>
      </c>
      <c r="BK242" s="165">
        <f t="shared" si="18"/>
        <v>0</v>
      </c>
      <c r="BL242" s="164"/>
      <c r="BM242" s="164"/>
      <c r="BN242" s="164"/>
      <c r="BO242" s="164"/>
    </row>
    <row r="243" spans="1:67" x14ac:dyDescent="0.2">
      <c r="A243" s="1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85">
        <v>88</v>
      </c>
      <c r="AZ243" s="85"/>
      <c r="BA243" s="85">
        <f t="shared" si="19"/>
        <v>0.96653051108336252</v>
      </c>
      <c r="BB243" s="85">
        <f t="shared" si="20"/>
        <v>1.8320835228433823</v>
      </c>
      <c r="BC243" s="66"/>
      <c r="BD243" s="98" t="str">
        <f t="shared" si="21"/>
        <v>NoValue</v>
      </c>
      <c r="BE243" s="85"/>
      <c r="BF243" s="100" t="str">
        <f t="shared" si="15"/>
        <v>NoValue</v>
      </c>
      <c r="BG243" s="85"/>
      <c r="BH243" s="100" t="str">
        <f t="shared" si="16"/>
        <v>NoValue</v>
      </c>
      <c r="BI243" s="66"/>
      <c r="BJ243" s="165">
        <f t="shared" si="17"/>
        <v>0</v>
      </c>
      <c r="BK243" s="165">
        <f t="shared" si="18"/>
        <v>0</v>
      </c>
      <c r="BL243" s="164"/>
      <c r="BM243" s="164"/>
      <c r="BN243" s="164"/>
      <c r="BO243" s="164"/>
    </row>
    <row r="244" spans="1:67" x14ac:dyDescent="0.2">
      <c r="A244" s="1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85">
        <v>89</v>
      </c>
      <c r="AZ244" s="85"/>
      <c r="BA244" s="85">
        <f t="shared" si="19"/>
        <v>0.96690027876372586</v>
      </c>
      <c r="BB244" s="85">
        <f t="shared" si="20"/>
        <v>1.8370708115223904</v>
      </c>
      <c r="BC244" s="66"/>
      <c r="BD244" s="98" t="str">
        <f t="shared" si="21"/>
        <v>NoValue</v>
      </c>
      <c r="BE244" s="85"/>
      <c r="BF244" s="100" t="str">
        <f t="shared" si="15"/>
        <v>NoValue</v>
      </c>
      <c r="BG244" s="85"/>
      <c r="BH244" s="100" t="str">
        <f t="shared" si="16"/>
        <v>NoValue</v>
      </c>
      <c r="BI244" s="66"/>
      <c r="BJ244" s="165">
        <f t="shared" si="17"/>
        <v>0</v>
      </c>
      <c r="BK244" s="165">
        <f t="shared" si="18"/>
        <v>0</v>
      </c>
      <c r="BL244" s="164"/>
      <c r="BM244" s="164"/>
      <c r="BN244" s="164"/>
      <c r="BO244" s="164"/>
    </row>
    <row r="245" spans="1:67" x14ac:dyDescent="0.2">
      <c r="A245" s="1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85">
        <v>90</v>
      </c>
      <c r="AZ245" s="85"/>
      <c r="BA245" s="85">
        <f t="shared" si="19"/>
        <v>0.96726196616646543</v>
      </c>
      <c r="BB245" s="85">
        <f t="shared" si="20"/>
        <v>1.8419937255683403</v>
      </c>
      <c r="BC245" s="66"/>
      <c r="BD245" s="98" t="str">
        <f t="shared" si="21"/>
        <v>NoValue</v>
      </c>
      <c r="BE245" s="85"/>
      <c r="BF245" s="100" t="str">
        <f t="shared" si="15"/>
        <v>NoValue</v>
      </c>
      <c r="BG245" s="85"/>
      <c r="BH245" s="100" t="str">
        <f t="shared" si="16"/>
        <v>NoValue</v>
      </c>
      <c r="BI245" s="66"/>
      <c r="BJ245" s="165">
        <f t="shared" si="17"/>
        <v>0</v>
      </c>
      <c r="BK245" s="165">
        <f t="shared" si="18"/>
        <v>0</v>
      </c>
      <c r="BL245" s="164"/>
      <c r="BM245" s="164"/>
      <c r="BN245" s="164"/>
      <c r="BO245" s="164"/>
    </row>
    <row r="246" spans="1:67" x14ac:dyDescent="0.2">
      <c r="A246" s="1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85">
        <v>91</v>
      </c>
      <c r="AZ246" s="85"/>
      <c r="BA246" s="85">
        <f t="shared" si="19"/>
        <v>0.96761583526356554</v>
      </c>
      <c r="BB246" s="85">
        <f t="shared" si="20"/>
        <v>1.846853818103606</v>
      </c>
      <c r="BC246" s="66"/>
      <c r="BD246" s="98" t="str">
        <f t="shared" si="21"/>
        <v>NoValue</v>
      </c>
      <c r="BE246" s="85"/>
      <c r="BF246" s="100" t="str">
        <f t="shared" si="15"/>
        <v>NoValue</v>
      </c>
      <c r="BG246" s="85"/>
      <c r="BH246" s="100" t="str">
        <f t="shared" si="16"/>
        <v>NoValue</v>
      </c>
      <c r="BI246" s="66"/>
      <c r="BJ246" s="165">
        <f t="shared" si="17"/>
        <v>0</v>
      </c>
      <c r="BK246" s="165">
        <f t="shared" si="18"/>
        <v>0</v>
      </c>
      <c r="BL246" s="164"/>
      <c r="BM246" s="164"/>
      <c r="BN246" s="164"/>
      <c r="BO246" s="164"/>
    </row>
    <row r="247" spans="1:67" x14ac:dyDescent="0.2">
      <c r="A247" s="1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85">
        <v>92</v>
      </c>
      <c r="AZ247" s="85"/>
      <c r="BA247" s="85">
        <f t="shared" si="19"/>
        <v>0.96796213682454824</v>
      </c>
      <c r="BB247" s="85">
        <f t="shared" si="20"/>
        <v>1.8516525879155639</v>
      </c>
      <c r="BC247" s="66"/>
      <c r="BD247" s="98" t="str">
        <f t="shared" si="21"/>
        <v>NoValue</v>
      </c>
      <c r="BE247" s="85"/>
      <c r="BF247" s="100" t="str">
        <f t="shared" si="15"/>
        <v>NoValue</v>
      </c>
      <c r="BG247" s="85"/>
      <c r="BH247" s="100" t="str">
        <f t="shared" si="16"/>
        <v>NoValue</v>
      </c>
      <c r="BI247" s="66"/>
      <c r="BJ247" s="165">
        <f t="shared" si="17"/>
        <v>0</v>
      </c>
      <c r="BK247" s="165">
        <f t="shared" si="18"/>
        <v>0</v>
      </c>
      <c r="BL247" s="164"/>
      <c r="BM247" s="164"/>
      <c r="BN247" s="164"/>
      <c r="BO247" s="164"/>
    </row>
    <row r="248" spans="1:67" x14ac:dyDescent="0.2">
      <c r="A248" s="1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85">
        <v>93</v>
      </c>
      <c r="AZ248" s="85"/>
      <c r="BA248" s="85">
        <f t="shared" si="19"/>
        <v>0.96830111100888516</v>
      </c>
      <c r="BB248" s="85">
        <f t="shared" si="20"/>
        <v>1.8563914819319027</v>
      </c>
      <c r="BC248" s="66"/>
      <c r="BD248" s="98" t="str">
        <f t="shared" si="21"/>
        <v>NoValue</v>
      </c>
      <c r="BE248" s="85"/>
      <c r="BF248" s="100" t="str">
        <f t="shared" si="15"/>
        <v>NoValue</v>
      </c>
      <c r="BG248" s="85"/>
      <c r="BH248" s="100" t="str">
        <f t="shared" si="16"/>
        <v>NoValue</v>
      </c>
      <c r="BI248" s="66"/>
      <c r="BJ248" s="165">
        <f t="shared" si="17"/>
        <v>0</v>
      </c>
      <c r="BK248" s="165">
        <f t="shared" si="18"/>
        <v>0</v>
      </c>
      <c r="BL248" s="164"/>
      <c r="BM248" s="164"/>
      <c r="BN248" s="164"/>
      <c r="BO248" s="164"/>
    </row>
    <row r="249" spans="1:67" x14ac:dyDescent="0.2">
      <c r="A249" s="1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85">
        <v>94</v>
      </c>
      <c r="AZ249" s="85"/>
      <c r="BA249" s="85">
        <f t="shared" si="19"/>
        <v>0.96863298792121233</v>
      </c>
      <c r="BB249" s="85">
        <f t="shared" si="20"/>
        <v>1.8610718975576341</v>
      </c>
      <c r="BC249" s="66"/>
      <c r="BD249" s="98" t="str">
        <f t="shared" si="21"/>
        <v>NoValue</v>
      </c>
      <c r="BE249" s="85"/>
      <c r="BF249" s="100" t="str">
        <f t="shared" si="15"/>
        <v>NoValue</v>
      </c>
      <c r="BG249" s="85"/>
      <c r="BH249" s="100" t="str">
        <f t="shared" si="16"/>
        <v>NoValue</v>
      </c>
      <c r="BI249" s="66"/>
      <c r="BJ249" s="165">
        <f t="shared" si="17"/>
        <v>0</v>
      </c>
      <c r="BK249" s="165">
        <f t="shared" si="18"/>
        <v>0</v>
      </c>
      <c r="BL249" s="164"/>
      <c r="BM249" s="164"/>
      <c r="BN249" s="164"/>
      <c r="BO249" s="164"/>
    </row>
    <row r="250" spans="1:67" x14ac:dyDescent="0.2">
      <c r="A250" s="1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85">
        <v>95</v>
      </c>
      <c r="AZ250" s="85"/>
      <c r="BA250" s="85">
        <f t="shared" si="19"/>
        <v>0.96895798813204514</v>
      </c>
      <c r="BB250" s="85">
        <f t="shared" si="20"/>
        <v>1.8656951848829249</v>
      </c>
      <c r="BC250" s="66"/>
      <c r="BD250" s="98" t="str">
        <f t="shared" si="21"/>
        <v>NoValue</v>
      </c>
      <c r="BE250" s="85"/>
      <c r="BF250" s="100" t="str">
        <f t="shared" si="15"/>
        <v>NoValue</v>
      </c>
      <c r="BG250" s="85"/>
      <c r="BH250" s="100" t="str">
        <f t="shared" si="16"/>
        <v>NoValue</v>
      </c>
      <c r="BI250" s="66"/>
      <c r="BJ250" s="165">
        <f t="shared" si="17"/>
        <v>0</v>
      </c>
      <c r="BK250" s="165">
        <f t="shared" si="18"/>
        <v>0</v>
      </c>
      <c r="BL250" s="164"/>
      <c r="BM250" s="164"/>
      <c r="BN250" s="164"/>
      <c r="BO250" s="164"/>
    </row>
    <row r="251" spans="1:67" x14ac:dyDescent="0.2">
      <c r="A251" s="1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85">
        <v>96</v>
      </c>
      <c r="AZ251" s="85"/>
      <c r="BA251" s="85">
        <f t="shared" si="19"/>
        <v>0.96927632316646717</v>
      </c>
      <c r="BB251" s="85">
        <f t="shared" si="20"/>
        <v>1.8702626487701646</v>
      </c>
      <c r="BC251" s="66"/>
      <c r="BD251" s="98" t="str">
        <f t="shared" si="21"/>
        <v>NoValue</v>
      </c>
      <c r="BE251" s="85"/>
      <c r="BF251" s="100" t="str">
        <f t="shared" si="15"/>
        <v>NoValue</v>
      </c>
      <c r="BG251" s="85"/>
      <c r="BH251" s="100" t="str">
        <f t="shared" si="16"/>
        <v>NoValue</v>
      </c>
      <c r="BI251" s="66"/>
      <c r="BJ251" s="165">
        <f t="shared" si="17"/>
        <v>0</v>
      </c>
      <c r="BK251" s="165">
        <f t="shared" si="18"/>
        <v>0</v>
      </c>
      <c r="BL251" s="164"/>
      <c r="BM251" s="164"/>
      <c r="BN251" s="164"/>
      <c r="BO251" s="164"/>
    </row>
    <row r="252" spans="1:67" x14ac:dyDescent="0.2">
      <c r="A252" s="1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85">
        <v>97</v>
      </c>
      <c r="AZ252" s="85"/>
      <c r="BA252" s="85">
        <f t="shared" si="19"/>
        <v>0.96958819596306889</v>
      </c>
      <c r="BB252" s="85">
        <f t="shared" si="20"/>
        <v>1.8747755508280979</v>
      </c>
      <c r="BC252" s="66"/>
      <c r="BD252" s="98" t="str">
        <f t="shared" si="21"/>
        <v>NoValue</v>
      </c>
      <c r="BE252" s="85"/>
      <c r="BF252" s="100" t="str">
        <f t="shared" ref="BF252:BF275" si="22">IF(BD252="NoValue","NoValue",POWER(BD252-$X$160,2))</f>
        <v>NoValue</v>
      </c>
      <c r="BG252" s="85"/>
      <c r="BH252" s="100" t="str">
        <f t="shared" ref="BH252:BH275" si="23">IF(BF252="NoValue","NoValue",POWER(D116-$AJ$162,2))</f>
        <v>NoValue</v>
      </c>
      <c r="BI252" s="66"/>
      <c r="BJ252" s="165">
        <f t="shared" ref="BJ252:BJ275" si="24">IF(D116="ND",0,D116)</f>
        <v>0</v>
      </c>
      <c r="BK252" s="165">
        <f t="shared" ref="BK252:BK275" si="25">IF(D116="ND",1,D116)</f>
        <v>0</v>
      </c>
      <c r="BL252" s="164"/>
      <c r="BM252" s="164"/>
      <c r="BN252" s="164"/>
      <c r="BO252" s="164"/>
    </row>
    <row r="253" spans="1:67" x14ac:dyDescent="0.2">
      <c r="A253" s="1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85">
        <v>98</v>
      </c>
      <c r="AZ253" s="85"/>
      <c r="BA253" s="85">
        <f t="shared" si="19"/>
        <v>0.96989380130522684</v>
      </c>
      <c r="BB253" s="85">
        <f t="shared" si="20"/>
        <v>1.8792351112802042</v>
      </c>
      <c r="BC253" s="66"/>
      <c r="BD253" s="98" t="str">
        <f t="shared" si="21"/>
        <v>NoValue</v>
      </c>
      <c r="BE253" s="85"/>
      <c r="BF253" s="100" t="str">
        <f t="shared" si="22"/>
        <v>NoValue</v>
      </c>
      <c r="BG253" s="85"/>
      <c r="BH253" s="100" t="str">
        <f t="shared" si="23"/>
        <v>NoValue</v>
      </c>
      <c r="BI253" s="66"/>
      <c r="BJ253" s="165">
        <f t="shared" si="24"/>
        <v>0</v>
      </c>
      <c r="BK253" s="165">
        <f t="shared" si="25"/>
        <v>0</v>
      </c>
      <c r="BL253" s="164"/>
      <c r="BM253" s="164"/>
      <c r="BN253" s="164"/>
      <c r="BO253" s="164"/>
    </row>
    <row r="254" spans="1:67" x14ac:dyDescent="0.2">
      <c r="A254" s="1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85">
        <v>99</v>
      </c>
      <c r="AZ254" s="85"/>
      <c r="BA254" s="85">
        <f t="shared" si="19"/>
        <v>0.97019332622664911</v>
      </c>
      <c r="BB254" s="85">
        <f t="shared" si="20"/>
        <v>1.8836425107340422</v>
      </c>
      <c r="BC254" s="66"/>
      <c r="BD254" s="98" t="str">
        <f t="shared" si="21"/>
        <v>NoValue</v>
      </c>
      <c r="BE254" s="85"/>
      <c r="BF254" s="100" t="str">
        <f t="shared" si="22"/>
        <v>NoValue</v>
      </c>
      <c r="BG254" s="85"/>
      <c r="BH254" s="100" t="str">
        <f t="shared" si="23"/>
        <v>NoValue</v>
      </c>
      <c r="BI254" s="66"/>
      <c r="BJ254" s="165">
        <f t="shared" si="24"/>
        <v>0</v>
      </c>
      <c r="BK254" s="165">
        <f t="shared" si="25"/>
        <v>0</v>
      </c>
      <c r="BL254" s="164"/>
      <c r="BM254" s="164"/>
      <c r="BN254" s="164"/>
      <c r="BO254" s="164"/>
    </row>
    <row r="255" spans="1:67" x14ac:dyDescent="0.2">
      <c r="A255" s="1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85">
        <v>100</v>
      </c>
      <c r="AZ255" s="85"/>
      <c r="BA255" s="85">
        <f t="shared" si="19"/>
        <v>0.97048695039296007</v>
      </c>
      <c r="BB255" s="85">
        <f t="shared" si="20"/>
        <v>1.8879988918577364</v>
      </c>
      <c r="BC255" s="66"/>
      <c r="BD255" s="98" t="str">
        <f t="shared" si="21"/>
        <v>NoValue</v>
      </c>
      <c r="BE255" s="85"/>
      <c r="BF255" s="100" t="str">
        <f t="shared" si="22"/>
        <v>NoValue</v>
      </c>
      <c r="BG255" s="85"/>
      <c r="BH255" s="100" t="str">
        <f t="shared" si="23"/>
        <v>NoValue</v>
      </c>
      <c r="BI255" s="66"/>
      <c r="BJ255" s="165">
        <f t="shared" si="24"/>
        <v>0</v>
      </c>
      <c r="BK255" s="165">
        <f t="shared" si="25"/>
        <v>0</v>
      </c>
      <c r="BL255" s="164"/>
      <c r="BM255" s="164"/>
      <c r="BN255" s="164"/>
      <c r="BO255" s="164"/>
    </row>
    <row r="256" spans="1:67" x14ac:dyDescent="0.2">
      <c r="A256" s="1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85">
        <v>101</v>
      </c>
      <c r="AZ256" s="85"/>
      <c r="BA256" s="85">
        <f t="shared" si="19"/>
        <v>0.97077484646096091</v>
      </c>
      <c r="BB256" s="85">
        <f t="shared" si="20"/>
        <v>1.8923053609693861</v>
      </c>
      <c r="BC256" s="66"/>
      <c r="BD256" s="98" t="str">
        <f t="shared" si="21"/>
        <v>NoValue</v>
      </c>
      <c r="BE256" s="85"/>
      <c r="BF256" s="100" t="str">
        <f t="shared" si="22"/>
        <v>NoValue</v>
      </c>
      <c r="BG256" s="85"/>
      <c r="BH256" s="100" t="str">
        <f t="shared" si="23"/>
        <v>NoValue</v>
      </c>
      <c r="BI256" s="66"/>
      <c r="BJ256" s="165">
        <f t="shared" si="24"/>
        <v>0</v>
      </c>
      <c r="BK256" s="165">
        <f t="shared" si="25"/>
        <v>0</v>
      </c>
      <c r="BL256" s="164"/>
      <c r="BM256" s="164"/>
      <c r="BN256" s="164"/>
      <c r="BO256" s="164"/>
    </row>
    <row r="257" spans="1:67" x14ac:dyDescent="0.2">
      <c r="A257" s="1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85">
        <v>102</v>
      </c>
      <c r="AZ257" s="85"/>
      <c r="BA257" s="85">
        <f t="shared" si="19"/>
        <v>0.97105718041707367</v>
      </c>
      <c r="BB257" s="85">
        <f t="shared" si="20"/>
        <v>1.89656298954472</v>
      </c>
      <c r="BC257" s="66"/>
      <c r="BD257" s="98" t="str">
        <f t="shared" si="21"/>
        <v>NoValue</v>
      </c>
      <c r="BE257" s="85"/>
      <c r="BF257" s="100" t="str">
        <f t="shared" si="22"/>
        <v>NoValue</v>
      </c>
      <c r="BG257" s="85"/>
      <c r="BH257" s="100" t="str">
        <f t="shared" si="23"/>
        <v>NoValue</v>
      </c>
      <c r="BI257" s="66"/>
      <c r="BJ257" s="165">
        <f t="shared" si="24"/>
        <v>0</v>
      </c>
      <c r="BK257" s="165">
        <f t="shared" si="25"/>
        <v>0</v>
      </c>
      <c r="BL257" s="164"/>
      <c r="BM257" s="164"/>
      <c r="BN257" s="164"/>
      <c r="BO257" s="164"/>
    </row>
    <row r="258" spans="1:67" x14ac:dyDescent="0.2">
      <c r="A258" s="1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85">
        <v>103</v>
      </c>
      <c r="AZ258" s="85"/>
      <c r="BA258" s="85">
        <f t="shared" si="19"/>
        <v>0.97133411189636298</v>
      </c>
      <c r="BB258" s="85">
        <f t="shared" si="20"/>
        <v>1.9007728156479731</v>
      </c>
      <c r="BC258" s="66"/>
      <c r="BD258" s="98" t="str">
        <f t="shared" si="21"/>
        <v>NoValue</v>
      </c>
      <c r="BE258" s="85"/>
      <c r="BF258" s="100" t="str">
        <f t="shared" si="22"/>
        <v>NoValue</v>
      </c>
      <c r="BG258" s="85"/>
      <c r="BH258" s="100" t="str">
        <f t="shared" si="23"/>
        <v>NoValue</v>
      </c>
      <c r="BI258" s="66"/>
      <c r="BJ258" s="165">
        <f t="shared" si="24"/>
        <v>0</v>
      </c>
      <c r="BK258" s="165">
        <f t="shared" si="25"/>
        <v>0</v>
      </c>
      <c r="BL258" s="164"/>
      <c r="BM258" s="164"/>
      <c r="BN258" s="164"/>
      <c r="BO258" s="164"/>
    </row>
    <row r="259" spans="1:67" x14ac:dyDescent="0.2">
      <c r="A259" s="1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85">
        <v>104</v>
      </c>
      <c r="AZ259" s="85"/>
      <c r="BA259" s="85">
        <f t="shared" si="19"/>
        <v>0.97160579448342344</v>
      </c>
      <c r="BB259" s="85">
        <f t="shared" si="20"/>
        <v>1.9049358452906073</v>
      </c>
      <c r="BC259" s="66"/>
      <c r="BD259" s="98" t="str">
        <f t="shared" si="21"/>
        <v>NoValue</v>
      </c>
      <c r="BE259" s="85"/>
      <c r="BF259" s="100" t="str">
        <f t="shared" si="22"/>
        <v>NoValue</v>
      </c>
      <c r="BG259" s="85"/>
      <c r="BH259" s="100" t="str">
        <f t="shared" si="23"/>
        <v>NoValue</v>
      </c>
      <c r="BI259" s="66"/>
      <c r="BJ259" s="165">
        <f t="shared" si="24"/>
        <v>0</v>
      </c>
      <c r="BK259" s="165">
        <f t="shared" si="25"/>
        <v>0</v>
      </c>
      <c r="BL259" s="164"/>
      <c r="BM259" s="164"/>
      <c r="BN259" s="164"/>
      <c r="BO259" s="164"/>
    </row>
    <row r="260" spans="1:67" x14ac:dyDescent="0.2">
      <c r="A260" s="1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85">
        <v>105</v>
      </c>
      <c r="AZ260" s="85"/>
      <c r="BA260" s="85">
        <f t="shared" si="19"/>
        <v>0.97187237599632359</v>
      </c>
      <c r="BB260" s="85">
        <f t="shared" si="20"/>
        <v>1.9090530537221719</v>
      </c>
      <c r="BC260" s="66"/>
      <c r="BD260" s="98" t="str">
        <f t="shared" si="21"/>
        <v>NoValue</v>
      </c>
      <c r="BE260" s="85"/>
      <c r="BF260" s="100" t="str">
        <f t="shared" si="22"/>
        <v>NoValue</v>
      </c>
      <c r="BG260" s="85"/>
      <c r="BH260" s="100" t="str">
        <f t="shared" si="23"/>
        <v>NoValue</v>
      </c>
      <c r="BI260" s="66"/>
      <c r="BJ260" s="165">
        <f t="shared" si="24"/>
        <v>0</v>
      </c>
      <c r="BK260" s="165">
        <f t="shared" si="25"/>
        <v>0</v>
      </c>
      <c r="BL260" s="164"/>
      <c r="BM260" s="164"/>
      <c r="BN260" s="164"/>
      <c r="BO260" s="164"/>
    </row>
    <row r="261" spans="1:67" x14ac:dyDescent="0.2">
      <c r="A261" s="1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85">
        <v>106</v>
      </c>
      <c r="AZ261" s="85"/>
      <c r="BA261" s="85">
        <f t="shared" si="19"/>
        <v>0.97213399875470985</v>
      </c>
      <c r="BB261" s="85">
        <f t="shared" si="20"/>
        <v>1.9131253866573155</v>
      </c>
      <c r="BC261" s="66"/>
      <c r="BD261" s="98" t="str">
        <f t="shared" si="21"/>
        <v>NoValue</v>
      </c>
      <c r="BE261" s="85"/>
      <c r="BF261" s="100" t="str">
        <f t="shared" si="22"/>
        <v>NoValue</v>
      </c>
      <c r="BG261" s="85"/>
      <c r="BH261" s="100" t="str">
        <f t="shared" si="23"/>
        <v>NoValue</v>
      </c>
      <c r="BI261" s="66"/>
      <c r="BJ261" s="165">
        <f t="shared" si="24"/>
        <v>0</v>
      </c>
      <c r="BK261" s="165">
        <f t="shared" si="25"/>
        <v>0</v>
      </c>
      <c r="BL261" s="164"/>
      <c r="BM261" s="164"/>
      <c r="BN261" s="164"/>
      <c r="BO261" s="164"/>
    </row>
    <row r="262" spans="1:67" x14ac:dyDescent="0.2">
      <c r="A262" s="1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85">
        <v>107</v>
      </c>
      <c r="AZ262" s="85"/>
      <c r="BA262" s="85">
        <f t="shared" si="19"/>
        <v>0.97239079983309062</v>
      </c>
      <c r="BB262" s="85">
        <f t="shared" si="20"/>
        <v>1.9171537614426728</v>
      </c>
      <c r="BC262" s="66"/>
      <c r="BD262" s="98" t="str">
        <f t="shared" si="21"/>
        <v>NoValue</v>
      </c>
      <c r="BE262" s="85"/>
      <c r="BF262" s="100" t="str">
        <f t="shared" si="22"/>
        <v>NoValue</v>
      </c>
      <c r="BG262" s="85"/>
      <c r="BH262" s="100" t="str">
        <f t="shared" si="23"/>
        <v>NoValue</v>
      </c>
      <c r="BI262" s="66"/>
      <c r="BJ262" s="165">
        <f t="shared" si="24"/>
        <v>0</v>
      </c>
      <c r="BK262" s="165">
        <f t="shared" si="25"/>
        <v>0</v>
      </c>
      <c r="BL262" s="164"/>
      <c r="BM262" s="164"/>
      <c r="BN262" s="164"/>
      <c r="BO262" s="164"/>
    </row>
    <row r="263" spans="1:67" x14ac:dyDescent="0.2">
      <c r="A263" s="1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85">
        <v>108</v>
      </c>
      <c r="AZ263" s="85"/>
      <c r="BA263" s="85">
        <f t="shared" si="19"/>
        <v>0.97264291130024882</v>
      </c>
      <c r="BB263" s="85">
        <f t="shared" si="20"/>
        <v>1.921139068167117</v>
      </c>
      <c r="BC263" s="66"/>
      <c r="BD263" s="98" t="str">
        <f t="shared" si="21"/>
        <v>NoValue</v>
      </c>
      <c r="BE263" s="85"/>
      <c r="BF263" s="100" t="str">
        <f t="shared" si="22"/>
        <v>NoValue</v>
      </c>
      <c r="BG263" s="85"/>
      <c r="BH263" s="100" t="str">
        <f t="shared" si="23"/>
        <v>NoValue</v>
      </c>
      <c r="BI263" s="66"/>
      <c r="BJ263" s="165">
        <f t="shared" si="24"/>
        <v>0</v>
      </c>
      <c r="BK263" s="165">
        <f t="shared" si="25"/>
        <v>0</v>
      </c>
      <c r="BL263" s="164"/>
      <c r="BM263" s="164"/>
      <c r="BN263" s="164"/>
      <c r="BO263" s="164"/>
    </row>
    <row r="264" spans="1:67" x14ac:dyDescent="0.2">
      <c r="A264" s="1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85">
        <v>109</v>
      </c>
      <c r="AZ264" s="85"/>
      <c r="BA264" s="85">
        <f t="shared" si="19"/>
        <v>0.97289046044566008</v>
      </c>
      <c r="BB264" s="85">
        <f t="shared" si="20"/>
        <v>1.925082170718629</v>
      </c>
      <c r="BC264" s="66"/>
      <c r="BD264" s="98" t="str">
        <f t="shared" si="21"/>
        <v>NoValue</v>
      </c>
      <c r="BE264" s="85"/>
      <c r="BF264" s="100" t="str">
        <f t="shared" si="22"/>
        <v>NoValue</v>
      </c>
      <c r="BG264" s="85"/>
      <c r="BH264" s="100" t="str">
        <f t="shared" si="23"/>
        <v>NoValue</v>
      </c>
      <c r="BI264" s="66"/>
      <c r="BJ264" s="165">
        <f t="shared" si="24"/>
        <v>0</v>
      </c>
      <c r="BK264" s="165">
        <f t="shared" si="25"/>
        <v>0</v>
      </c>
      <c r="BL264" s="164"/>
      <c r="BM264" s="164"/>
      <c r="BN264" s="164"/>
      <c r="BO264" s="164"/>
    </row>
    <row r="265" spans="1:67" x14ac:dyDescent="0.2">
      <c r="A265" s="1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85">
        <v>110</v>
      </c>
      <c r="AZ265" s="85"/>
      <c r="BA265" s="85">
        <f t="shared" si="19"/>
        <v>0.97313356999373224</v>
      </c>
      <c r="BB265" s="85">
        <f t="shared" si="20"/>
        <v>1.928983907790804</v>
      </c>
      <c r="BC265" s="66"/>
      <c r="BD265" s="98" t="str">
        <f t="shared" si="21"/>
        <v>NoValue</v>
      </c>
      <c r="BE265" s="85"/>
      <c r="BF265" s="100" t="str">
        <f t="shared" si="22"/>
        <v>NoValue</v>
      </c>
      <c r="BG265" s="85"/>
      <c r="BH265" s="100" t="str">
        <f t="shared" si="23"/>
        <v>NoValue</v>
      </c>
      <c r="BI265" s="66"/>
      <c r="BJ265" s="165">
        <f t="shared" si="24"/>
        <v>0</v>
      </c>
      <c r="BK265" s="165">
        <f t="shared" si="25"/>
        <v>0</v>
      </c>
      <c r="BL265" s="164"/>
      <c r="BM265" s="164"/>
      <c r="BN265" s="164"/>
      <c r="BO265" s="164"/>
    </row>
    <row r="266" spans="1:67" x14ac:dyDescent="0.2">
      <c r="A266" s="1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85">
        <v>111</v>
      </c>
      <c r="AZ266" s="85"/>
      <c r="BA266" s="85">
        <f t="shared" si="19"/>
        <v>0.97337235830662427</v>
      </c>
      <c r="BB266" s="85">
        <f t="shared" si="20"/>
        <v>1.9328450938418575</v>
      </c>
      <c r="BC266" s="66"/>
      <c r="BD266" s="98" t="str">
        <f t="shared" si="21"/>
        <v>NoValue</v>
      </c>
      <c r="BE266" s="85"/>
      <c r="BF266" s="100" t="str">
        <f t="shared" si="22"/>
        <v>NoValue</v>
      </c>
      <c r="BG266" s="85"/>
      <c r="BH266" s="100" t="str">
        <f t="shared" si="23"/>
        <v>NoValue</v>
      </c>
      <c r="BI266" s="66"/>
      <c r="BJ266" s="165">
        <f t="shared" si="24"/>
        <v>0</v>
      </c>
      <c r="BK266" s="165">
        <f t="shared" si="25"/>
        <v>0</v>
      </c>
      <c r="BL266" s="164"/>
      <c r="BM266" s="164"/>
      <c r="BN266" s="164"/>
      <c r="BO266" s="164"/>
    </row>
    <row r="267" spans="1:67" x14ac:dyDescent="0.2">
      <c r="A267" s="1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85">
        <v>112</v>
      </c>
      <c r="AZ267" s="85"/>
      <c r="BA267" s="85">
        <f t="shared" si="19"/>
        <v>0.97360693957634703</v>
      </c>
      <c r="BB267" s="85">
        <f t="shared" si="20"/>
        <v>1.9366665200087521</v>
      </c>
      <c r="BC267" s="66"/>
      <c r="BD267" s="98" t="str">
        <f t="shared" si="21"/>
        <v>NoValue</v>
      </c>
      <c r="BE267" s="85"/>
      <c r="BF267" s="100" t="str">
        <f t="shared" si="22"/>
        <v>NoValue</v>
      </c>
      <c r="BG267" s="85"/>
      <c r="BH267" s="100" t="str">
        <f t="shared" si="23"/>
        <v>NoValue</v>
      </c>
      <c r="BI267" s="66"/>
      <c r="BJ267" s="165">
        <f t="shared" si="24"/>
        <v>0</v>
      </c>
      <c r="BK267" s="165">
        <f t="shared" si="25"/>
        <v>0</v>
      </c>
      <c r="BL267" s="164"/>
      <c r="BM267" s="164"/>
      <c r="BN267" s="164"/>
      <c r="BO267" s="164"/>
    </row>
    <row r="268" spans="1:67" x14ac:dyDescent="0.2">
      <c r="A268" s="1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85">
        <v>113</v>
      </c>
      <c r="AZ268" s="85"/>
      <c r="BA268" s="85">
        <f t="shared" si="19"/>
        <v>0.97383742400680284</v>
      </c>
      <c r="BB268" s="85">
        <f t="shared" si="20"/>
        <v>1.9404489549789576</v>
      </c>
      <c r="BC268" s="66"/>
      <c r="BD268" s="98" t="str">
        <f t="shared" si="21"/>
        <v>NoValue</v>
      </c>
      <c r="BE268" s="85"/>
      <c r="BF268" s="100" t="str">
        <f t="shared" si="22"/>
        <v>NoValue</v>
      </c>
      <c r="BG268" s="85"/>
      <c r="BH268" s="100" t="str">
        <f t="shared" si="23"/>
        <v>NoValue</v>
      </c>
      <c r="BI268" s="66"/>
      <c r="BJ268" s="165">
        <f t="shared" si="24"/>
        <v>0</v>
      </c>
      <c r="BK268" s="165">
        <f t="shared" si="25"/>
        <v>0</v>
      </c>
      <c r="BL268" s="164"/>
      <c r="BM268" s="164"/>
      <c r="BN268" s="164"/>
      <c r="BO268" s="164"/>
    </row>
    <row r="269" spans="1:67" x14ac:dyDescent="0.2">
      <c r="A269" s="1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85">
        <v>114</v>
      </c>
      <c r="AZ269" s="85"/>
      <c r="BA269" s="85">
        <f t="shared" si="19"/>
        <v>0.9740639179863716</v>
      </c>
      <c r="BB269" s="85">
        <f t="shared" si="20"/>
        <v>1.9441931458221497</v>
      </c>
      <c r="BC269" s="66"/>
      <c r="BD269" s="98" t="str">
        <f t="shared" si="21"/>
        <v>NoValue</v>
      </c>
      <c r="BE269" s="85"/>
      <c r="BF269" s="100" t="str">
        <f t="shared" si="22"/>
        <v>NoValue</v>
      </c>
      <c r="BG269" s="85"/>
      <c r="BH269" s="100" t="str">
        <f t="shared" si="23"/>
        <v>NoValue</v>
      </c>
      <c r="BI269" s="66"/>
      <c r="BJ269" s="165">
        <f t="shared" si="24"/>
        <v>0</v>
      </c>
      <c r="BK269" s="165">
        <f t="shared" si="25"/>
        <v>0</v>
      </c>
      <c r="BL269" s="164"/>
      <c r="BM269" s="164"/>
      <c r="BN269" s="164"/>
      <c r="BO269" s="164"/>
    </row>
    <row r="270" spans="1:67" x14ac:dyDescent="0.2">
      <c r="A270" s="1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85">
        <v>115</v>
      </c>
      <c r="AZ270" s="85"/>
      <c r="BA270" s="85">
        <f t="shared" si="19"/>
        <v>0.97428652425161211</v>
      </c>
      <c r="BB270" s="85">
        <f t="shared" si="20"/>
        <v>1.9478998187840233</v>
      </c>
      <c r="BC270" s="66"/>
      <c r="BD270" s="98" t="str">
        <f t="shared" si="21"/>
        <v>NoValue</v>
      </c>
      <c r="BE270" s="85"/>
      <c r="BF270" s="100" t="str">
        <f t="shared" si="22"/>
        <v>NoValue</v>
      </c>
      <c r="BG270" s="85"/>
      <c r="BH270" s="100" t="str">
        <f t="shared" si="23"/>
        <v>NoValue</v>
      </c>
      <c r="BI270" s="66"/>
      <c r="BJ270" s="165">
        <f t="shared" si="24"/>
        <v>0</v>
      </c>
      <c r="BK270" s="165">
        <f t="shared" si="25"/>
        <v>0</v>
      </c>
      <c r="BL270" s="164"/>
      <c r="BM270" s="164"/>
      <c r="BN270" s="164"/>
      <c r="BO270" s="164"/>
    </row>
    <row r="271" spans="1:67" x14ac:dyDescent="0.2">
      <c r="A271" s="1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85">
        <v>116</v>
      </c>
      <c r="AZ271" s="85"/>
      <c r="BA271" s="85">
        <f t="shared" si="19"/>
        <v>0.97450534204260775</v>
      </c>
      <c r="BB271" s="85">
        <f t="shared" si="20"/>
        <v>1.9515696800442837</v>
      </c>
      <c r="BC271" s="66"/>
      <c r="BD271" s="98" t="str">
        <f t="shared" si="21"/>
        <v>NoValue</v>
      </c>
      <c r="BE271" s="85"/>
      <c r="BF271" s="100" t="str">
        <f t="shared" si="22"/>
        <v>NoValue</v>
      </c>
      <c r="BG271" s="85"/>
      <c r="BH271" s="100" t="str">
        <f t="shared" si="23"/>
        <v>NoValue</v>
      </c>
      <c r="BI271" s="66"/>
      <c r="BJ271" s="165">
        <f t="shared" si="24"/>
        <v>0</v>
      </c>
      <c r="BK271" s="165">
        <f t="shared" si="25"/>
        <v>0</v>
      </c>
      <c r="BL271" s="164"/>
      <c r="BM271" s="164"/>
      <c r="BN271" s="164"/>
      <c r="BO271" s="164"/>
    </row>
    <row r="272" spans="1:67" x14ac:dyDescent="0.2">
      <c r="A272" s="1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85">
        <v>117</v>
      </c>
      <c r="AZ272" s="85"/>
      <c r="BA272" s="85">
        <f t="shared" si="19"/>
        <v>0.9747204672504487</v>
      </c>
      <c r="BB272" s="85">
        <f t="shared" si="20"/>
        <v>1.955203416440686</v>
      </c>
      <c r="BC272" s="66"/>
      <c r="BD272" s="98" t="str">
        <f t="shared" si="21"/>
        <v>NoValue</v>
      </c>
      <c r="BE272" s="85"/>
      <c r="BF272" s="100" t="str">
        <f t="shared" si="22"/>
        <v>NoValue</v>
      </c>
      <c r="BG272" s="85"/>
      <c r="BH272" s="100" t="str">
        <f t="shared" si="23"/>
        <v>NoValue</v>
      </c>
      <c r="BI272" s="66"/>
      <c r="BJ272" s="165">
        <f t="shared" si="24"/>
        <v>0</v>
      </c>
      <c r="BK272" s="165">
        <f t="shared" si="25"/>
        <v>0</v>
      </c>
      <c r="BL272" s="164"/>
      <c r="BM272" s="164"/>
      <c r="BN272" s="164"/>
      <c r="BO272" s="164"/>
    </row>
    <row r="273" spans="1:67" x14ac:dyDescent="0.2">
      <c r="A273" s="1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85">
        <v>118</v>
      </c>
      <c r="AZ273" s="85"/>
      <c r="BA273" s="85">
        <f t="shared" si="19"/>
        <v>0.97493199255731322</v>
      </c>
      <c r="BB273" s="85">
        <f t="shared" si="20"/>
        <v>1.958801696160978</v>
      </c>
      <c r="BC273" s="66"/>
      <c r="BD273" s="98" t="str">
        <f t="shared" si="21"/>
        <v>NoValue</v>
      </c>
      <c r="BE273" s="85"/>
      <c r="BF273" s="100" t="str">
        <f t="shared" si="22"/>
        <v>NoValue</v>
      </c>
      <c r="BG273" s="85"/>
      <c r="BH273" s="100" t="str">
        <f t="shared" si="23"/>
        <v>NoValue</v>
      </c>
      <c r="BI273" s="66"/>
      <c r="BJ273" s="165">
        <f t="shared" si="24"/>
        <v>0</v>
      </c>
      <c r="BK273" s="165">
        <f t="shared" si="25"/>
        <v>0</v>
      </c>
      <c r="BL273" s="164"/>
      <c r="BM273" s="164"/>
      <c r="BN273" s="164"/>
      <c r="BO273" s="164"/>
    </row>
    <row r="274" spans="1:67" x14ac:dyDescent="0.2">
      <c r="A274" s="1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85">
        <v>119</v>
      </c>
      <c r="AZ274" s="85"/>
      <c r="BA274" s="85">
        <f t="shared" si="19"/>
        <v>0.97514000756957564</v>
      </c>
      <c r="BB274" s="85">
        <f t="shared" si="20"/>
        <v>1.9623651694043849</v>
      </c>
      <c r="BC274" s="66"/>
      <c r="BD274" s="98" t="str">
        <f t="shared" si="21"/>
        <v>NoValue</v>
      </c>
      <c r="BE274" s="85"/>
      <c r="BF274" s="100" t="str">
        <f t="shared" si="22"/>
        <v>NoValue</v>
      </c>
      <c r="BG274" s="85"/>
      <c r="BH274" s="100" t="str">
        <f t="shared" si="23"/>
        <v>NoValue</v>
      </c>
      <c r="BI274" s="66"/>
      <c r="BJ274" s="165">
        <f t="shared" si="24"/>
        <v>0</v>
      </c>
      <c r="BK274" s="165">
        <f t="shared" si="25"/>
        <v>0</v>
      </c>
      <c r="BL274" s="164"/>
      <c r="BM274" s="164"/>
      <c r="BN274" s="164"/>
      <c r="BO274" s="164"/>
    </row>
    <row r="275" spans="1:67" x14ac:dyDescent="0.2">
      <c r="A275" s="1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85">
        <v>120</v>
      </c>
      <c r="AZ275" s="85"/>
      <c r="BA275" s="85">
        <f t="shared" si="19"/>
        <v>0.97534459894434367</v>
      </c>
      <c r="BB275" s="85">
        <f t="shared" si="20"/>
        <v>1.9658944690142344</v>
      </c>
      <c r="BC275" s="66"/>
      <c r="BD275" s="98" t="str">
        <f>IF(BJ275&gt;0,LN(BJ275),"NoValue")</f>
        <v>NoValue</v>
      </c>
      <c r="BE275" s="85"/>
      <c r="BF275" s="100" t="str">
        <f t="shared" si="22"/>
        <v>NoValue</v>
      </c>
      <c r="BG275" s="85"/>
      <c r="BH275" s="100" t="str">
        <f t="shared" si="23"/>
        <v>NoValue</v>
      </c>
      <c r="BI275" s="66"/>
      <c r="BJ275" s="165">
        <f t="shared" si="24"/>
        <v>0</v>
      </c>
      <c r="BK275" s="165">
        <f t="shared" si="25"/>
        <v>0</v>
      </c>
      <c r="BL275" s="164"/>
      <c r="BM275" s="164"/>
      <c r="BN275" s="164"/>
      <c r="BO275" s="164"/>
    </row>
    <row r="276" spans="1:67" x14ac:dyDescent="0.2"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</row>
    <row r="277" spans="1:67" x14ac:dyDescent="0.2"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</row>
    <row r="278" spans="1:67" x14ac:dyDescent="0.2"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286" t="s">
        <v>115</v>
      </c>
      <c r="AZ278" s="286"/>
      <c r="BA278" s="286"/>
      <c r="BB278" s="286"/>
      <c r="BC278" s="66"/>
      <c r="BD278" s="110"/>
      <c r="BE278" s="110"/>
      <c r="BF278" s="110"/>
      <c r="BG278" s="110"/>
      <c r="BH278" s="110"/>
      <c r="BI278" s="111"/>
      <c r="BJ278" s="110"/>
      <c r="BK278" s="110"/>
      <c r="BL278" s="66"/>
      <c r="BM278" s="66"/>
      <c r="BN278" s="66"/>
      <c r="BO278" s="66"/>
    </row>
    <row r="279" spans="1:67" x14ac:dyDescent="0.2"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286"/>
      <c r="AZ279" s="286"/>
      <c r="BA279" s="286"/>
      <c r="BB279" s="286"/>
      <c r="BC279" s="66"/>
      <c r="BD279" s="110"/>
      <c r="BE279" s="110"/>
      <c r="BF279" s="110"/>
      <c r="BG279" s="110"/>
      <c r="BH279" s="110"/>
      <c r="BI279" s="111"/>
      <c r="BJ279" s="110"/>
      <c r="BK279" s="110"/>
      <c r="BL279" s="66"/>
      <c r="BM279" s="66"/>
      <c r="BN279" s="66"/>
      <c r="BO279" s="66"/>
    </row>
    <row r="280" spans="1:67" x14ac:dyDescent="0.2"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85"/>
      <c r="AZ280" s="85"/>
      <c r="BA280" s="85" t="s">
        <v>123</v>
      </c>
      <c r="BB280" s="85"/>
      <c r="BC280" s="66"/>
      <c r="BD280" s="112"/>
      <c r="BE280" s="111"/>
      <c r="BF280" s="113"/>
      <c r="BG280" s="114"/>
      <c r="BH280" s="114"/>
      <c r="BI280" s="114"/>
      <c r="BJ280" s="115"/>
      <c r="BK280" s="115"/>
      <c r="BL280" s="66"/>
      <c r="BM280" s="66"/>
      <c r="BN280" s="66"/>
      <c r="BO280" s="66"/>
    </row>
    <row r="281" spans="1:67" x14ac:dyDescent="0.2"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97" t="s">
        <v>80</v>
      </c>
      <c r="AZ281" s="97"/>
      <c r="BA281" s="97" t="s">
        <v>79</v>
      </c>
      <c r="BB281" s="97" t="s">
        <v>78</v>
      </c>
      <c r="BC281" s="94"/>
      <c r="BD281" s="116"/>
      <c r="BE281" s="111"/>
      <c r="BF281" s="111"/>
      <c r="BG281" s="111"/>
      <c r="BH281" s="111"/>
      <c r="BI281" s="111"/>
      <c r="BJ281" s="111"/>
      <c r="BK281" s="111"/>
      <c r="BL281" s="66"/>
      <c r="BM281" s="66"/>
      <c r="BN281" s="66"/>
      <c r="BO281" s="66"/>
    </row>
    <row r="282" spans="1:67" x14ac:dyDescent="0.2"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85">
        <v>1</v>
      </c>
      <c r="AZ282" s="85"/>
      <c r="BA282" s="85">
        <f>POWER((1-0.99),1/AY282)</f>
        <v>1.0000000000000009E-2</v>
      </c>
      <c r="BB282" s="85">
        <f>NORMSINV(BA282)</f>
        <v>-2.3263478740408408</v>
      </c>
      <c r="BC282" s="66"/>
      <c r="BD282" s="116"/>
      <c r="BE282" s="111"/>
      <c r="BF282" s="117"/>
      <c r="BG282" s="111"/>
      <c r="BH282" s="117"/>
      <c r="BI282" s="111"/>
      <c r="BJ282" s="111"/>
      <c r="BK282" s="111"/>
      <c r="BL282" s="66"/>
      <c r="BM282" s="66"/>
      <c r="BN282" s="66"/>
      <c r="BO282" s="66"/>
    </row>
    <row r="283" spans="1:67" x14ac:dyDescent="0.2"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85">
        <v>2</v>
      </c>
      <c r="AZ283" s="85"/>
      <c r="BA283" s="85">
        <f t="shared" ref="BA283:BA346" si="26">POWER((1-0.99),1/AY283)</f>
        <v>0.10000000000000005</v>
      </c>
      <c r="BB283" s="85">
        <f t="shared" ref="BB283:BB346" si="27">NORMSINV(BA283)</f>
        <v>-1.2815515655446008</v>
      </c>
      <c r="BC283" s="66"/>
      <c r="BD283" s="116"/>
      <c r="BE283" s="111"/>
      <c r="BF283" s="117"/>
      <c r="BG283" s="111"/>
      <c r="BH283" s="117"/>
      <c r="BI283" s="111"/>
      <c r="BJ283" s="111"/>
      <c r="BK283" s="111"/>
      <c r="BL283" s="66"/>
      <c r="BM283" s="66"/>
      <c r="BN283" s="66"/>
      <c r="BO283" s="66"/>
    </row>
    <row r="284" spans="1:67" x14ac:dyDescent="0.2"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85">
        <v>3</v>
      </c>
      <c r="AZ284" s="85"/>
      <c r="BA284" s="85">
        <f t="shared" si="26"/>
        <v>0.21544346900318845</v>
      </c>
      <c r="BB284" s="85">
        <f t="shared" si="27"/>
        <v>-0.78767481954636798</v>
      </c>
      <c r="BC284" s="66"/>
      <c r="BD284" s="116"/>
      <c r="BE284" s="111"/>
      <c r="BF284" s="117"/>
      <c r="BG284" s="111"/>
      <c r="BH284" s="117"/>
      <c r="BI284" s="111"/>
      <c r="BJ284" s="111"/>
      <c r="BK284" s="111"/>
      <c r="BL284" s="66"/>
      <c r="BM284" s="66"/>
      <c r="BN284" s="66"/>
      <c r="BO284" s="66"/>
    </row>
    <row r="285" spans="1:67" x14ac:dyDescent="0.2"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85">
        <v>4</v>
      </c>
      <c r="AZ285" s="85"/>
      <c r="BA285" s="85">
        <f t="shared" si="26"/>
        <v>0.316227766016838</v>
      </c>
      <c r="BB285" s="85">
        <f t="shared" si="27"/>
        <v>-0.4782735323761626</v>
      </c>
      <c r="BC285" s="66"/>
      <c r="BD285" s="116"/>
      <c r="BE285" s="111"/>
      <c r="BF285" s="117"/>
      <c r="BG285" s="111"/>
      <c r="BH285" s="117"/>
      <c r="BI285" s="111"/>
      <c r="BJ285" s="111"/>
      <c r="BK285" s="111"/>
      <c r="BL285" s="66"/>
      <c r="BM285" s="66"/>
      <c r="BN285" s="66"/>
      <c r="BO285" s="66"/>
    </row>
    <row r="286" spans="1:67" x14ac:dyDescent="0.2"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85">
        <v>5</v>
      </c>
      <c r="AZ286" s="85"/>
      <c r="BA286" s="85">
        <f t="shared" si="26"/>
        <v>0.39810717055349726</v>
      </c>
      <c r="BB286" s="85">
        <f t="shared" si="27"/>
        <v>-0.2582495215075139</v>
      </c>
      <c r="BC286" s="66"/>
      <c r="BD286" s="116"/>
      <c r="BE286" s="111"/>
      <c r="BF286" s="117"/>
      <c r="BG286" s="111"/>
      <c r="BH286" s="117"/>
      <c r="BI286" s="111"/>
      <c r="BJ286" s="111"/>
      <c r="BK286" s="111"/>
      <c r="BL286" s="66"/>
      <c r="BM286" s="66"/>
      <c r="BN286" s="66"/>
      <c r="BO286" s="66"/>
    </row>
    <row r="287" spans="1:67" x14ac:dyDescent="0.2"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85">
        <v>6</v>
      </c>
      <c r="AZ287" s="85"/>
      <c r="BA287" s="85">
        <f t="shared" si="26"/>
        <v>0.46415888336127797</v>
      </c>
      <c r="BB287" s="85">
        <f t="shared" si="27"/>
        <v>-8.9961553553720347E-2</v>
      </c>
      <c r="BC287" s="66"/>
      <c r="BD287" s="116"/>
      <c r="BE287" s="111"/>
      <c r="BF287" s="117"/>
      <c r="BG287" s="111"/>
      <c r="BH287" s="117"/>
      <c r="BI287" s="111"/>
      <c r="BJ287" s="111"/>
      <c r="BK287" s="111"/>
      <c r="BL287" s="66"/>
      <c r="BM287" s="66"/>
      <c r="BN287" s="66"/>
      <c r="BO287" s="66"/>
    </row>
    <row r="288" spans="1:67" x14ac:dyDescent="0.2"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85">
        <v>7</v>
      </c>
      <c r="AZ288" s="85"/>
      <c r="BA288" s="85">
        <f t="shared" si="26"/>
        <v>0.51794746792312119</v>
      </c>
      <c r="BB288" s="85">
        <f t="shared" si="27"/>
        <v>4.5002816292268384E-2</v>
      </c>
      <c r="BC288" s="66"/>
      <c r="BD288" s="116"/>
      <c r="BE288" s="111"/>
      <c r="BF288" s="117"/>
      <c r="BG288" s="111"/>
      <c r="BH288" s="117"/>
      <c r="BI288" s="111"/>
      <c r="BJ288" s="111"/>
      <c r="BK288" s="111"/>
      <c r="BL288" s="66"/>
      <c r="BM288" s="66"/>
      <c r="BN288" s="66"/>
      <c r="BO288" s="66"/>
    </row>
    <row r="289" spans="21:67" x14ac:dyDescent="0.2"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85">
        <v>8</v>
      </c>
      <c r="AZ289" s="85"/>
      <c r="BA289" s="85">
        <f t="shared" si="26"/>
        <v>0.56234132519034907</v>
      </c>
      <c r="BB289" s="85">
        <f t="shared" si="27"/>
        <v>0.15690800666514135</v>
      </c>
      <c r="BC289" s="66"/>
      <c r="BD289" s="116"/>
      <c r="BE289" s="111"/>
      <c r="BF289" s="117"/>
      <c r="BG289" s="111"/>
      <c r="BH289" s="117"/>
      <c r="BI289" s="111"/>
      <c r="BJ289" s="111"/>
      <c r="BK289" s="111"/>
      <c r="BL289" s="66"/>
      <c r="BM289" s="66"/>
      <c r="BN289" s="66"/>
      <c r="BO289" s="66"/>
    </row>
    <row r="290" spans="21:67" x14ac:dyDescent="0.2"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85">
        <v>9</v>
      </c>
      <c r="AZ290" s="85"/>
      <c r="BA290" s="85">
        <f t="shared" si="26"/>
        <v>0.59948425031894104</v>
      </c>
      <c r="BB290" s="85">
        <f t="shared" si="27"/>
        <v>0.2520123739924357</v>
      </c>
      <c r="BC290" s="66"/>
      <c r="BD290" s="116"/>
      <c r="BE290" s="111"/>
      <c r="BF290" s="117"/>
      <c r="BG290" s="111"/>
      <c r="BH290" s="117"/>
      <c r="BI290" s="111"/>
      <c r="BJ290" s="111"/>
      <c r="BK290" s="111"/>
      <c r="BL290" s="66"/>
      <c r="BM290" s="66"/>
      <c r="BN290" s="66"/>
      <c r="BO290" s="66"/>
    </row>
    <row r="291" spans="21:67" x14ac:dyDescent="0.2"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85">
        <v>10</v>
      </c>
      <c r="AZ291" s="85"/>
      <c r="BA291" s="85">
        <f t="shared" si="26"/>
        <v>0.63095734448019325</v>
      </c>
      <c r="BB291" s="85">
        <f t="shared" si="27"/>
        <v>0.33438996468698806</v>
      </c>
      <c r="BC291" s="66"/>
      <c r="BD291" s="116"/>
      <c r="BE291" s="111"/>
      <c r="BF291" s="117"/>
      <c r="BG291" s="111"/>
      <c r="BH291" s="117"/>
      <c r="BI291" s="111"/>
      <c r="BJ291" s="111"/>
      <c r="BK291" s="111"/>
      <c r="BL291" s="66"/>
      <c r="BM291" s="66"/>
      <c r="BN291" s="66"/>
      <c r="BO291" s="66"/>
    </row>
    <row r="292" spans="21:67" x14ac:dyDescent="0.2"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85">
        <v>11</v>
      </c>
      <c r="AZ292" s="85"/>
      <c r="BA292" s="85">
        <f t="shared" si="26"/>
        <v>0.65793322465756798</v>
      </c>
      <c r="BB292" s="85">
        <f t="shared" si="27"/>
        <v>0.40682904768917444</v>
      </c>
      <c r="BC292" s="66"/>
      <c r="BD292" s="116"/>
      <c r="BE292" s="111"/>
      <c r="BF292" s="117"/>
      <c r="BG292" s="111"/>
      <c r="BH292" s="117"/>
      <c r="BI292" s="111"/>
      <c r="BJ292" s="111"/>
      <c r="BK292" s="111"/>
      <c r="BL292" s="66"/>
      <c r="BM292" s="66"/>
      <c r="BN292" s="66"/>
      <c r="BO292" s="66"/>
    </row>
    <row r="293" spans="21:67" x14ac:dyDescent="0.2"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85">
        <v>12</v>
      </c>
      <c r="AZ293" s="85"/>
      <c r="BA293" s="85">
        <f t="shared" si="26"/>
        <v>0.68129206905796136</v>
      </c>
      <c r="BB293" s="85">
        <f t="shared" si="27"/>
        <v>0.47131492103221717</v>
      </c>
      <c r="BC293" s="66"/>
      <c r="BD293" s="116"/>
      <c r="BE293" s="111"/>
      <c r="BF293" s="117"/>
      <c r="BG293" s="111"/>
      <c r="BH293" s="117"/>
      <c r="BI293" s="111"/>
      <c r="BJ293" s="111"/>
      <c r="BK293" s="111"/>
      <c r="BL293" s="66"/>
      <c r="BM293" s="66"/>
      <c r="BN293" s="66"/>
      <c r="BO293" s="66"/>
    </row>
    <row r="294" spans="21:67" x14ac:dyDescent="0.2"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85">
        <v>13</v>
      </c>
      <c r="AZ294" s="85"/>
      <c r="BA294" s="85">
        <f t="shared" si="26"/>
        <v>0.70170382867038283</v>
      </c>
      <c r="BB294" s="85">
        <f t="shared" si="27"/>
        <v>0.52930722751576198</v>
      </c>
      <c r="BC294" s="66"/>
      <c r="BD294" s="116"/>
      <c r="BE294" s="111"/>
      <c r="BF294" s="117"/>
      <c r="BG294" s="111"/>
      <c r="BH294" s="117"/>
      <c r="BI294" s="111"/>
      <c r="BJ294" s="111"/>
      <c r="BK294" s="111"/>
      <c r="BL294" s="66"/>
      <c r="BM294" s="66"/>
      <c r="BN294" s="66"/>
      <c r="BO294" s="66"/>
    </row>
    <row r="295" spans="21:67" x14ac:dyDescent="0.2"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85">
        <v>14</v>
      </c>
      <c r="AZ295" s="85"/>
      <c r="BA295" s="85">
        <f t="shared" si="26"/>
        <v>0.71968567300115205</v>
      </c>
      <c r="BB295" s="85">
        <f t="shared" si="27"/>
        <v>0.58190799643167812</v>
      </c>
      <c r="BC295" s="66"/>
      <c r="BD295" s="116"/>
      <c r="BE295" s="111"/>
      <c r="BF295" s="117"/>
      <c r="BG295" s="111"/>
      <c r="BH295" s="117"/>
      <c r="BI295" s="111"/>
      <c r="BJ295" s="111"/>
      <c r="BK295" s="111"/>
      <c r="BL295" s="66"/>
      <c r="BM295" s="66"/>
      <c r="BN295" s="66"/>
      <c r="BO295" s="66"/>
    </row>
    <row r="296" spans="21:67" x14ac:dyDescent="0.2"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85">
        <v>15</v>
      </c>
      <c r="AZ296" s="85"/>
      <c r="BA296" s="85">
        <f t="shared" si="26"/>
        <v>0.73564225445964138</v>
      </c>
      <c r="BB296" s="85">
        <f t="shared" si="27"/>
        <v>0.62996804565666753</v>
      </c>
      <c r="BC296" s="66"/>
      <c r="BD296" s="116"/>
      <c r="BE296" s="111"/>
      <c r="BF296" s="117"/>
      <c r="BG296" s="111"/>
      <c r="BH296" s="117"/>
      <c r="BI296" s="111"/>
      <c r="BJ296" s="111"/>
      <c r="BK296" s="111"/>
      <c r="BL296" s="66"/>
      <c r="BM296" s="66"/>
      <c r="BN296" s="66"/>
      <c r="BO296" s="66"/>
    </row>
    <row r="297" spans="21:67" x14ac:dyDescent="0.2"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85">
        <v>16</v>
      </c>
      <c r="AZ297" s="85"/>
      <c r="BA297" s="85">
        <f t="shared" si="26"/>
        <v>0.74989420933245587</v>
      </c>
      <c r="BB297" s="85">
        <f t="shared" si="27"/>
        <v>0.67415687860309825</v>
      </c>
      <c r="BC297" s="66"/>
      <c r="BD297" s="116"/>
      <c r="BE297" s="111"/>
      <c r="BF297" s="117"/>
      <c r="BG297" s="111"/>
      <c r="BH297" s="117"/>
      <c r="BI297" s="111"/>
      <c r="BJ297" s="111"/>
      <c r="BK297" s="111"/>
      <c r="BL297" s="66"/>
      <c r="BM297" s="66"/>
      <c r="BN297" s="66"/>
      <c r="BO297" s="66"/>
    </row>
    <row r="298" spans="21:67" x14ac:dyDescent="0.2"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85">
        <v>17</v>
      </c>
      <c r="AZ298" s="85"/>
      <c r="BA298" s="85">
        <f t="shared" si="26"/>
        <v>0.76269858590234441</v>
      </c>
      <c r="BB298" s="85">
        <f t="shared" si="27"/>
        <v>0.71501005818519947</v>
      </c>
      <c r="BC298" s="66"/>
      <c r="BD298" s="116"/>
      <c r="BE298" s="111"/>
      <c r="BF298" s="117"/>
      <c r="BG298" s="111"/>
      <c r="BH298" s="117"/>
      <c r="BI298" s="111"/>
      <c r="BJ298" s="111"/>
      <c r="BK298" s="111"/>
      <c r="BL298" s="66"/>
      <c r="BM298" s="66"/>
      <c r="BN298" s="66"/>
      <c r="BO298" s="66"/>
    </row>
    <row r="299" spans="21:67" x14ac:dyDescent="0.2"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85">
        <v>18</v>
      </c>
      <c r="AZ299" s="85"/>
      <c r="BA299" s="85">
        <f t="shared" si="26"/>
        <v>0.77426368268112711</v>
      </c>
      <c r="BB299" s="85">
        <f t="shared" si="27"/>
        <v>0.752962190727408</v>
      </c>
      <c r="BC299" s="66"/>
      <c r="BD299" s="116"/>
      <c r="BE299" s="111"/>
      <c r="BF299" s="117"/>
      <c r="BG299" s="111"/>
      <c r="BH299" s="117"/>
      <c r="BI299" s="111"/>
      <c r="BJ299" s="111"/>
      <c r="BK299" s="111"/>
      <c r="BL299" s="66"/>
      <c r="BM299" s="66"/>
      <c r="BN299" s="66"/>
      <c r="BO299" s="66"/>
    </row>
    <row r="300" spans="21:67" x14ac:dyDescent="0.2"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85">
        <v>19</v>
      </c>
      <c r="AZ300" s="85"/>
      <c r="BA300" s="85">
        <f t="shared" si="26"/>
        <v>0.78475997035146128</v>
      </c>
      <c r="BB300" s="85">
        <f t="shared" si="27"/>
        <v>0.78837043452811684</v>
      </c>
      <c r="BC300" s="66"/>
      <c r="BD300" s="116"/>
      <c r="BE300" s="111"/>
      <c r="BF300" s="117"/>
      <c r="BG300" s="111"/>
      <c r="BH300" s="117"/>
      <c r="BI300" s="111"/>
      <c r="BJ300" s="111"/>
      <c r="BK300" s="111"/>
      <c r="BL300" s="66"/>
      <c r="BM300" s="66"/>
      <c r="BN300" s="66"/>
      <c r="BO300" s="66"/>
    </row>
    <row r="301" spans="21:67" x14ac:dyDescent="0.2"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85">
        <v>20</v>
      </c>
      <c r="AZ301" s="85"/>
      <c r="BA301" s="85">
        <f t="shared" si="26"/>
        <v>0.79432823472428149</v>
      </c>
      <c r="BB301" s="85">
        <f t="shared" si="27"/>
        <v>0.8215316028830929</v>
      </c>
      <c r="BC301" s="66"/>
      <c r="BD301" s="116"/>
      <c r="BE301" s="111"/>
      <c r="BF301" s="117"/>
      <c r="BG301" s="111"/>
      <c r="BH301" s="117"/>
      <c r="BI301" s="111"/>
      <c r="BJ301" s="111"/>
      <c r="BK301" s="111"/>
      <c r="BL301" s="66"/>
      <c r="BM301" s="66"/>
      <c r="BN301" s="66"/>
      <c r="BO301" s="66"/>
    </row>
    <row r="302" spans="21:67" x14ac:dyDescent="0.2"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85">
        <v>21</v>
      </c>
      <c r="AZ302" s="85"/>
      <c r="BA302" s="85">
        <f t="shared" si="26"/>
        <v>0.80308572213915141</v>
      </c>
      <c r="BB302" s="85">
        <f t="shared" si="27"/>
        <v>0.85269483531129964</v>
      </c>
      <c r="BC302" s="66"/>
      <c r="BD302" s="116"/>
      <c r="BE302" s="111"/>
      <c r="BF302" s="117"/>
      <c r="BG302" s="111"/>
      <c r="BH302" s="117"/>
      <c r="BI302" s="111"/>
      <c r="BJ302" s="111"/>
      <c r="BK302" s="111"/>
      <c r="BL302" s="66"/>
      <c r="BM302" s="66"/>
      <c r="BN302" s="66"/>
      <c r="BO302" s="66"/>
    </row>
    <row r="303" spans="21:67" x14ac:dyDescent="0.2"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85">
        <v>22</v>
      </c>
      <c r="AZ303" s="85"/>
      <c r="BA303" s="85">
        <f t="shared" si="26"/>
        <v>0.81113083078968706</v>
      </c>
      <c r="BB303" s="85">
        <f t="shared" si="27"/>
        <v>0.88207113884446242</v>
      </c>
      <c r="BC303" s="66"/>
      <c r="BD303" s="116"/>
      <c r="BE303" s="111"/>
      <c r="BF303" s="117"/>
      <c r="BG303" s="111"/>
      <c r="BH303" s="117"/>
      <c r="BI303" s="111"/>
      <c r="BJ303" s="111"/>
      <c r="BK303" s="111"/>
      <c r="BL303" s="66"/>
      <c r="BM303" s="66"/>
      <c r="BN303" s="66"/>
      <c r="BO303" s="66"/>
    </row>
    <row r="304" spans="21:67" x14ac:dyDescent="0.2"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85">
        <v>23</v>
      </c>
      <c r="AZ304" s="85"/>
      <c r="BA304" s="85">
        <f t="shared" si="26"/>
        <v>0.81854673070690287</v>
      </c>
      <c r="BB304" s="85">
        <f t="shared" si="27"/>
        <v>0.90984067781184363</v>
      </c>
      <c r="BC304" s="66"/>
      <c r="BD304" s="116"/>
      <c r="BE304" s="111"/>
      <c r="BF304" s="117"/>
      <c r="BG304" s="111"/>
      <c r="BH304" s="117"/>
      <c r="BI304" s="111"/>
      <c r="BJ304" s="111"/>
      <c r="BK304" s="111"/>
      <c r="BL304" s="66"/>
      <c r="BM304" s="66"/>
      <c r="BN304" s="66"/>
      <c r="BO304" s="66"/>
    </row>
    <row r="305" spans="21:67" x14ac:dyDescent="0.2"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85">
        <v>24</v>
      </c>
      <c r="AZ305" s="85"/>
      <c r="BA305" s="85">
        <f t="shared" si="26"/>
        <v>0.82540418526801851</v>
      </c>
      <c r="BB305" s="85">
        <f t="shared" si="27"/>
        <v>0.93615841702808422</v>
      </c>
      <c r="BC305" s="66"/>
      <c r="BD305" s="116"/>
      <c r="BE305" s="111"/>
      <c r="BF305" s="117"/>
      <c r="BG305" s="111"/>
      <c r="BH305" s="117"/>
      <c r="BI305" s="111"/>
      <c r="BJ305" s="111"/>
      <c r="BK305" s="111"/>
      <c r="BL305" s="66"/>
      <c r="BM305" s="66"/>
      <c r="BN305" s="66"/>
      <c r="BO305" s="66"/>
    </row>
    <row r="306" spans="21:67" x14ac:dyDescent="0.2"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85">
        <v>25</v>
      </c>
      <c r="AZ306" s="85"/>
      <c r="BA306" s="85">
        <f t="shared" si="26"/>
        <v>0.83176377110267097</v>
      </c>
      <c r="BB306" s="85">
        <f t="shared" si="27"/>
        <v>0.96115854264487877</v>
      </c>
      <c r="BC306" s="66"/>
      <c r="BD306" s="116"/>
      <c r="BE306" s="111"/>
      <c r="BF306" s="117"/>
      <c r="BG306" s="111"/>
      <c r="BH306" s="117"/>
      <c r="BI306" s="111"/>
      <c r="BJ306" s="111"/>
      <c r="BK306" s="111"/>
      <c r="BL306" s="66"/>
      <c r="BM306" s="66"/>
      <c r="BN306" s="66"/>
      <c r="BO306" s="66"/>
    </row>
    <row r="307" spans="21:67" x14ac:dyDescent="0.2"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85">
        <v>26</v>
      </c>
      <c r="AZ307" s="85"/>
      <c r="BA307" s="85">
        <f t="shared" si="26"/>
        <v>0.83767764006829193</v>
      </c>
      <c r="BB307" s="85">
        <f t="shared" si="27"/>
        <v>0.98495796321028384</v>
      </c>
      <c r="BC307" s="66"/>
      <c r="BD307" s="116"/>
      <c r="BE307" s="111"/>
      <c r="BF307" s="117"/>
      <c r="BG307" s="111"/>
      <c r="BH307" s="117"/>
      <c r="BI307" s="111"/>
      <c r="BJ307" s="111"/>
      <c r="BK307" s="111"/>
      <c r="BL307" s="66"/>
      <c r="BM307" s="66"/>
      <c r="BN307" s="66"/>
      <c r="BO307" s="66"/>
    </row>
    <row r="308" spans="21:67" x14ac:dyDescent="0.2"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85">
        <v>27</v>
      </c>
      <c r="AZ308" s="85"/>
      <c r="BA308" s="85">
        <f t="shared" si="26"/>
        <v>0.84319092928662576</v>
      </c>
      <c r="BB308" s="85">
        <f t="shared" si="27"/>
        <v>1.0076591099672403</v>
      </c>
      <c r="BC308" s="66"/>
      <c r="BD308" s="116"/>
      <c r="BE308" s="111"/>
      <c r="BF308" s="117"/>
      <c r="BG308" s="111"/>
      <c r="BH308" s="117"/>
      <c r="BI308" s="111"/>
      <c r="BJ308" s="111"/>
      <c r="BK308" s="111"/>
      <c r="BL308" s="66"/>
      <c r="BM308" s="66"/>
      <c r="BN308" s="66"/>
      <c r="BO308" s="66"/>
    </row>
    <row r="309" spans="21:67" x14ac:dyDescent="0.2"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85">
        <v>28</v>
      </c>
      <c r="AZ309" s="85"/>
      <c r="BA309" s="85">
        <f t="shared" si="26"/>
        <v>0.84834289824407205</v>
      </c>
      <c r="BB309" s="85">
        <f t="shared" si="27"/>
        <v>1.0293521971685169</v>
      </c>
      <c r="BC309" s="66"/>
      <c r="BD309" s="116"/>
      <c r="BE309" s="111"/>
      <c r="BF309" s="117"/>
      <c r="BG309" s="111"/>
      <c r="BH309" s="117"/>
      <c r="BI309" s="111"/>
      <c r="BJ309" s="111"/>
      <c r="BK309" s="111"/>
      <c r="BL309" s="66"/>
      <c r="BM309" s="66"/>
      <c r="BN309" s="66"/>
      <c r="BO309" s="66"/>
    </row>
    <row r="310" spans="21:67" x14ac:dyDescent="0.2"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85">
        <v>29</v>
      </c>
      <c r="AZ310" s="85"/>
      <c r="BA310" s="85">
        <f t="shared" si="26"/>
        <v>0.85316785241728088</v>
      </c>
      <c r="BB310" s="85">
        <f t="shared" si="27"/>
        <v>1.0501170619298184</v>
      </c>
      <c r="BC310" s="66"/>
      <c r="BD310" s="116"/>
      <c r="BE310" s="111"/>
      <c r="BF310" s="117"/>
      <c r="BG310" s="111"/>
      <c r="BH310" s="117"/>
      <c r="BI310" s="111"/>
      <c r="BJ310" s="111"/>
      <c r="BK310" s="111"/>
      <c r="BL310" s="66"/>
      <c r="BM310" s="66"/>
      <c r="BN310" s="66"/>
      <c r="BO310" s="66"/>
    </row>
    <row r="311" spans="21:67" x14ac:dyDescent="0.2"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85">
        <v>30</v>
      </c>
      <c r="AZ311" s="85"/>
      <c r="BA311" s="85">
        <f t="shared" si="26"/>
        <v>0.85769589859089412</v>
      </c>
      <c r="BB311" s="85">
        <f t="shared" si="27"/>
        <v>1.0700246735169812</v>
      </c>
      <c r="BC311" s="66"/>
      <c r="BD311" s="116"/>
      <c r="BE311" s="111"/>
      <c r="BF311" s="117"/>
      <c r="BG311" s="111"/>
      <c r="BH311" s="117"/>
      <c r="BI311" s="111"/>
      <c r="BJ311" s="111"/>
      <c r="BK311" s="111"/>
      <c r="BL311" s="66"/>
      <c r="BM311" s="66"/>
      <c r="BN311" s="66"/>
      <c r="BO311" s="66"/>
    </row>
    <row r="312" spans="21:67" x14ac:dyDescent="0.2"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85">
        <v>31</v>
      </c>
      <c r="AZ312" s="85"/>
      <c r="BA312" s="85">
        <f t="shared" si="26"/>
        <v>0.86195356647530308</v>
      </c>
      <c r="BB312" s="85">
        <f t="shared" si="27"/>
        <v>1.0891383804138643</v>
      </c>
      <c r="BC312" s="66"/>
      <c r="BD312" s="116"/>
      <c r="BE312" s="111"/>
      <c r="BF312" s="117"/>
      <c r="BG312" s="111"/>
      <c r="BH312" s="117"/>
      <c r="BI312" s="111"/>
      <c r="BJ312" s="111"/>
      <c r="BK312" s="111"/>
      <c r="BL312" s="66"/>
      <c r="BM312" s="66"/>
      <c r="BN312" s="66"/>
      <c r="BO312" s="66"/>
    </row>
    <row r="313" spans="21:67" x14ac:dyDescent="0.2"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85">
        <v>32</v>
      </c>
      <c r="AZ313" s="85"/>
      <c r="BA313" s="85">
        <f t="shared" si="26"/>
        <v>0.86596432336006535</v>
      </c>
      <c r="BB313" s="85">
        <f t="shared" si="27"/>
        <v>1.1075149476562545</v>
      </c>
      <c r="BC313" s="66"/>
      <c r="BD313" s="116"/>
      <c r="BE313" s="111"/>
      <c r="BF313" s="117"/>
      <c r="BG313" s="111"/>
      <c r="BH313" s="117"/>
      <c r="BI313" s="111"/>
      <c r="BJ313" s="111"/>
      <c r="BK313" s="111"/>
      <c r="BL313" s="66"/>
      <c r="BM313" s="66"/>
      <c r="BN313" s="66"/>
      <c r="BO313" s="66"/>
    </row>
    <row r="314" spans="21:67" x14ac:dyDescent="0.2"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85">
        <v>33</v>
      </c>
      <c r="AZ314" s="85"/>
      <c r="BA314" s="85">
        <f t="shared" si="26"/>
        <v>0.86974900261778332</v>
      </c>
      <c r="BB314" s="85">
        <f t="shared" si="27"/>
        <v>1.125205425112858</v>
      </c>
      <c r="BC314" s="66"/>
      <c r="BD314" s="116"/>
      <c r="BE314" s="111"/>
      <c r="BF314" s="117"/>
      <c r="BG314" s="111"/>
      <c r="BH314" s="117"/>
      <c r="BI314" s="111"/>
      <c r="BJ314" s="111"/>
      <c r="BK314" s="111"/>
      <c r="BL314" s="66"/>
      <c r="BM314" s="66"/>
      <c r="BN314" s="66"/>
      <c r="BO314" s="66"/>
    </row>
    <row r="315" spans="21:67" x14ac:dyDescent="0.2"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85">
        <v>34</v>
      </c>
      <c r="AZ315" s="85"/>
      <c r="BA315" s="85">
        <f t="shared" si="26"/>
        <v>0.87332616238284333</v>
      </c>
      <c r="BB315" s="85">
        <f t="shared" si="27"/>
        <v>1.1422558785195105</v>
      </c>
      <c r="BC315" s="66"/>
      <c r="BD315" s="116"/>
      <c r="BE315" s="111"/>
      <c r="BF315" s="117"/>
      <c r="BG315" s="111"/>
      <c r="BH315" s="117"/>
      <c r="BI315" s="111"/>
      <c r="BJ315" s="111"/>
      <c r="BK315" s="111"/>
      <c r="BL315" s="66"/>
      <c r="BM315" s="66"/>
      <c r="BN315" s="66"/>
      <c r="BO315" s="66"/>
    </row>
    <row r="316" spans="21:67" x14ac:dyDescent="0.2"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85">
        <v>35</v>
      </c>
      <c r="AZ316" s="85"/>
      <c r="BA316" s="85">
        <f t="shared" si="26"/>
        <v>0.87671238729686829</v>
      </c>
      <c r="BB316" s="85">
        <f t="shared" si="27"/>
        <v>1.1587080083357935</v>
      </c>
      <c r="BC316" s="66"/>
      <c r="BD316" s="116"/>
      <c r="BE316" s="111"/>
      <c r="BF316" s="117"/>
      <c r="BG316" s="111"/>
      <c r="BH316" s="117"/>
      <c r="BI316" s="111"/>
      <c r="BJ316" s="111"/>
      <c r="BK316" s="111"/>
      <c r="BL316" s="66"/>
      <c r="BM316" s="66"/>
      <c r="BN316" s="66"/>
      <c r="BO316" s="66"/>
    </row>
    <row r="317" spans="21:67" x14ac:dyDescent="0.2"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85">
        <v>36</v>
      </c>
      <c r="AZ317" s="85"/>
      <c r="BA317" s="85">
        <f t="shared" si="26"/>
        <v>0.87992254356910704</v>
      </c>
      <c r="BB317" s="85">
        <f t="shared" si="27"/>
        <v>1.1745996763336164</v>
      </c>
      <c r="BC317" s="66"/>
      <c r="BD317" s="116"/>
      <c r="BE317" s="111"/>
      <c r="BF317" s="117"/>
      <c r="BG317" s="111"/>
      <c r="BH317" s="117"/>
      <c r="BI317" s="111"/>
      <c r="BJ317" s="111"/>
      <c r="BK317" s="111"/>
      <c r="BL317" s="66"/>
      <c r="BM317" s="66"/>
      <c r="BN317" s="66"/>
      <c r="BO317" s="66"/>
    </row>
    <row r="318" spans="21:67" x14ac:dyDescent="0.2"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85">
        <v>37</v>
      </c>
      <c r="AZ318" s="85"/>
      <c r="BA318" s="85">
        <f t="shared" si="26"/>
        <v>0.88296999554940903</v>
      </c>
      <c r="BB318" s="85">
        <f t="shared" si="27"/>
        <v>1.1899653558423671</v>
      </c>
      <c r="BC318" s="66"/>
      <c r="BD318" s="116"/>
      <c r="BE318" s="111"/>
      <c r="BF318" s="117"/>
      <c r="BG318" s="111"/>
      <c r="BH318" s="117"/>
      <c r="BI318" s="111"/>
      <c r="BJ318" s="111"/>
      <c r="BK318" s="111"/>
      <c r="BL318" s="66"/>
      <c r="BM318" s="66"/>
      <c r="BN318" s="66"/>
      <c r="BO318" s="66"/>
    </row>
    <row r="319" spans="21:67" x14ac:dyDescent="0.2"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85">
        <v>38</v>
      </c>
      <c r="AZ319" s="85"/>
      <c r="BA319" s="85">
        <f t="shared" si="26"/>
        <v>0.88586679041008265</v>
      </c>
      <c r="BB319" s="85">
        <f t="shared" si="27"/>
        <v>1.2048365184732688</v>
      </c>
      <c r="BC319" s="66"/>
      <c r="BD319" s="116"/>
      <c r="BE319" s="111"/>
      <c r="BF319" s="117"/>
      <c r="BG319" s="111"/>
      <c r="BH319" s="117"/>
      <c r="BI319" s="111"/>
      <c r="BJ319" s="111"/>
      <c r="BK319" s="111"/>
      <c r="BL319" s="66"/>
      <c r="BM319" s="66"/>
      <c r="BN319" s="66"/>
      <c r="BO319" s="66"/>
    </row>
    <row r="320" spans="21:67" x14ac:dyDescent="0.2"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85">
        <v>39</v>
      </c>
      <c r="AZ320" s="85"/>
      <c r="BA320" s="85">
        <f t="shared" si="26"/>
        <v>0.88862381627434039</v>
      </c>
      <c r="BB320" s="85">
        <f t="shared" si="27"/>
        <v>1.2192419677130799</v>
      </c>
      <c r="BC320" s="66"/>
      <c r="BD320" s="116"/>
      <c r="BE320" s="111"/>
      <c r="BF320" s="117"/>
      <c r="BG320" s="111"/>
      <c r="BH320" s="117"/>
      <c r="BI320" s="111"/>
      <c r="BJ320" s="111"/>
      <c r="BK320" s="111"/>
      <c r="BL320" s="66"/>
      <c r="BM320" s="66"/>
      <c r="BN320" s="66"/>
      <c r="BO320" s="66"/>
    </row>
    <row r="321" spans="21:67" x14ac:dyDescent="0.2"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85">
        <v>40</v>
      </c>
      <c r="AZ321" s="85"/>
      <c r="BA321" s="85">
        <f t="shared" si="26"/>
        <v>0.89125093813374556</v>
      </c>
      <c r="BB321" s="85">
        <f t="shared" si="27"/>
        <v>1.2332081278563189</v>
      </c>
      <c r="BC321" s="66"/>
      <c r="BD321" s="116"/>
      <c r="BE321" s="111"/>
      <c r="BF321" s="117"/>
      <c r="BG321" s="111"/>
      <c r="BH321" s="117"/>
      <c r="BI321" s="111"/>
      <c r="BJ321" s="111"/>
      <c r="BK321" s="111"/>
      <c r="BL321" s="66"/>
      <c r="BM321" s="66"/>
      <c r="BN321" s="66"/>
      <c r="BO321" s="66"/>
    </row>
    <row r="322" spans="21:67" x14ac:dyDescent="0.2"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85">
        <v>41</v>
      </c>
      <c r="AZ322" s="85"/>
      <c r="BA322" s="85">
        <f t="shared" si="26"/>
        <v>0.8937571151054241</v>
      </c>
      <c r="BB322" s="85">
        <f t="shared" si="27"/>
        <v>1.2467592952182935</v>
      </c>
      <c r="BC322" s="66"/>
      <c r="BD322" s="116"/>
      <c r="BE322" s="111"/>
      <c r="BF322" s="117"/>
      <c r="BG322" s="111"/>
      <c r="BH322" s="117"/>
      <c r="BI322" s="111"/>
      <c r="BJ322" s="111"/>
      <c r="BK322" s="111"/>
      <c r="BL322" s="66"/>
      <c r="BM322" s="66"/>
      <c r="BN322" s="66"/>
      <c r="BO322" s="66"/>
    </row>
    <row r="323" spans="21:67" x14ac:dyDescent="0.2"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85">
        <v>42</v>
      </c>
      <c r="AZ323" s="85"/>
      <c r="BA323" s="85">
        <f t="shared" si="26"/>
        <v>0.89615050194660462</v>
      </c>
      <c r="BB323" s="85">
        <f t="shared" si="27"/>
        <v>1.2599178573498919</v>
      </c>
      <c r="BC323" s="66"/>
      <c r="BD323" s="116"/>
      <c r="BE323" s="111"/>
      <c r="BF323" s="117"/>
      <c r="BG323" s="111"/>
      <c r="BH323" s="117"/>
      <c r="BI323" s="111"/>
      <c r="BJ323" s="111"/>
      <c r="BK323" s="111"/>
      <c r="BL323" s="66"/>
      <c r="BM323" s="66"/>
      <c r="BN323" s="66"/>
      <c r="BO323" s="66"/>
    </row>
    <row r="324" spans="21:67" x14ac:dyDescent="0.2"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85">
        <v>43</v>
      </c>
      <c r="AZ324" s="85"/>
      <c r="BA324" s="85">
        <f t="shared" si="26"/>
        <v>0.89843853723490197</v>
      </c>
      <c r="BB324" s="85">
        <f t="shared" si="27"/>
        <v>1.2727044849924158</v>
      </c>
      <c r="BC324" s="66"/>
      <c r="BD324" s="116"/>
      <c r="BE324" s="111"/>
      <c r="BF324" s="117"/>
      <c r="BG324" s="111"/>
      <c r="BH324" s="117"/>
      <c r="BI324" s="111"/>
      <c r="BJ324" s="111"/>
      <c r="BK324" s="111"/>
      <c r="BL324" s="66"/>
      <c r="BM324" s="66"/>
      <c r="BN324" s="66"/>
      <c r="BO324" s="66"/>
    </row>
    <row r="325" spans="21:67" x14ac:dyDescent="0.2"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85">
        <v>44</v>
      </c>
      <c r="AZ325" s="85"/>
      <c r="BA325" s="85">
        <f t="shared" si="26"/>
        <v>0.90062802021127852</v>
      </c>
      <c r="BB325" s="85">
        <f t="shared" si="27"/>
        <v>1.2851383007157184</v>
      </c>
      <c r="BC325" s="66"/>
      <c r="BD325" s="116"/>
      <c r="BE325" s="111"/>
      <c r="BF325" s="117"/>
      <c r="BG325" s="111"/>
      <c r="BH325" s="117"/>
      <c r="BI325" s="111"/>
      <c r="BJ325" s="111"/>
      <c r="BK325" s="111"/>
      <c r="BL325" s="66"/>
      <c r="BM325" s="66"/>
      <c r="BN325" s="66"/>
      <c r="BO325" s="66"/>
    </row>
    <row r="326" spans="21:67" x14ac:dyDescent="0.2"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85">
        <v>45</v>
      </c>
      <c r="AZ326" s="85"/>
      <c r="BA326" s="85">
        <f t="shared" si="26"/>
        <v>0.90272517794845752</v>
      </c>
      <c r="BB326" s="85">
        <f t="shared" si="27"/>
        <v>1.297237027536154</v>
      </c>
      <c r="BC326" s="66"/>
      <c r="BD326" s="116"/>
      <c r="BE326" s="111"/>
      <c r="BF326" s="117"/>
      <c r="BG326" s="111"/>
      <c r="BH326" s="117"/>
      <c r="BI326" s="111"/>
      <c r="BJ326" s="111"/>
      <c r="BK326" s="111"/>
      <c r="BL326" s="66"/>
      <c r="BM326" s="66"/>
      <c r="BN326" s="66"/>
      <c r="BO326" s="66"/>
    </row>
    <row r="327" spans="21:67" x14ac:dyDescent="0.2"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85">
        <v>46</v>
      </c>
      <c r="AZ327" s="85"/>
      <c r="BA327" s="85">
        <f t="shared" si="26"/>
        <v>0.90473572423492976</v>
      </c>
      <c r="BB327" s="85">
        <f t="shared" si="27"/>
        <v>1.3090171202821941</v>
      </c>
      <c r="BC327" s="66"/>
      <c r="BD327" s="116"/>
      <c r="BE327" s="111"/>
      <c r="BF327" s="117"/>
      <c r="BG327" s="111"/>
      <c r="BH327" s="117"/>
      <c r="BI327" s="111"/>
      <c r="BJ327" s="111"/>
      <c r="BK327" s="111"/>
      <c r="BL327" s="66"/>
      <c r="BM327" s="66"/>
      <c r="BN327" s="66"/>
      <c r="BO327" s="66"/>
    </row>
    <row r="328" spans="21:67" x14ac:dyDescent="0.2"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85">
        <v>47</v>
      </c>
      <c r="AZ328" s="85"/>
      <c r="BA328" s="85">
        <f t="shared" si="26"/>
        <v>0.90666491134127958</v>
      </c>
      <c r="BB328" s="85">
        <f t="shared" si="27"/>
        <v>1.3204938820412226</v>
      </c>
      <c r="BC328" s="66"/>
      <c r="BD328" s="116"/>
      <c r="BE328" s="111"/>
      <c r="BF328" s="117"/>
      <c r="BG328" s="111"/>
      <c r="BH328" s="117"/>
      <c r="BI328" s="111"/>
      <c r="BJ328" s="111"/>
      <c r="BK328" s="111"/>
      <c r="BL328" s="66"/>
      <c r="BM328" s="66"/>
      <c r="BN328" s="66"/>
      <c r="BO328" s="66"/>
    </row>
    <row r="329" spans="21:67" x14ac:dyDescent="0.2"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85">
        <v>48</v>
      </c>
      <c r="AZ329" s="85"/>
      <c r="BA329" s="85">
        <f t="shared" si="26"/>
        <v>0.90851757565168678</v>
      </c>
      <c r="BB329" s="85">
        <f t="shared" si="27"/>
        <v>1.3316815676626457</v>
      </c>
      <c r="BC329" s="66"/>
      <c r="BD329" s="116"/>
      <c r="BE329" s="111"/>
      <c r="BF329" s="117"/>
      <c r="BG329" s="111"/>
      <c r="BH329" s="117"/>
      <c r="BI329" s="111"/>
      <c r="BJ329" s="111"/>
      <c r="BK329" s="111"/>
      <c r="BL329" s="66"/>
      <c r="BM329" s="66"/>
      <c r="BN329" s="66"/>
      <c r="BO329" s="66"/>
    </row>
    <row r="330" spans="21:67" x14ac:dyDescent="0.2"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85">
        <v>49</v>
      </c>
      <c r="AZ330" s="85"/>
      <c r="BA330" s="85">
        <f t="shared" si="26"/>
        <v>0.91029817799152191</v>
      </c>
      <c r="BB330" s="85">
        <f t="shared" si="27"/>
        <v>1.3425934759953684</v>
      </c>
      <c r="BC330" s="66"/>
      <c r="BD330" s="116"/>
      <c r="BE330" s="111"/>
      <c r="BF330" s="117"/>
      <c r="BG330" s="111"/>
      <c r="BH330" s="117"/>
      <c r="BI330" s="111"/>
      <c r="BJ330" s="111"/>
      <c r="BK330" s="111"/>
      <c r="BL330" s="66"/>
      <c r="BM330" s="66"/>
      <c r="BN330" s="66"/>
      <c r="BO330" s="66"/>
    </row>
    <row r="331" spans="21:67" x14ac:dyDescent="0.2"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85">
        <v>50</v>
      </c>
      <c r="AZ331" s="85"/>
      <c r="BA331" s="85">
        <f t="shared" si="26"/>
        <v>0.91201083935590976</v>
      </c>
      <c r="BB331" s="85">
        <f t="shared" si="27"/>
        <v>1.3532420322904244</v>
      </c>
      <c r="BC331" s="66"/>
      <c r="BD331" s="116"/>
      <c r="BE331" s="111"/>
      <c r="BF331" s="117"/>
      <c r="BG331" s="111"/>
      <c r="BH331" s="117"/>
      <c r="BI331" s="111"/>
      <c r="BJ331" s="111"/>
      <c r="BK331" s="111"/>
      <c r="BL331" s="66"/>
      <c r="BM331" s="66"/>
      <c r="BN331" s="66"/>
      <c r="BO331" s="66"/>
    </row>
    <row r="332" spans="21:67" x14ac:dyDescent="0.2"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85">
        <v>51</v>
      </c>
      <c r="AZ332" s="85"/>
      <c r="BA332" s="85">
        <f t="shared" si="26"/>
        <v>0.91365937263917762</v>
      </c>
      <c r="BB332" s="85">
        <f t="shared" si="27"/>
        <v>1.3636388619929327</v>
      </c>
      <c r="BC332" s="66"/>
      <c r="BD332" s="116"/>
      <c r="BE332" s="111"/>
      <c r="BF332" s="117"/>
      <c r="BG332" s="111"/>
      <c r="BH332" s="117"/>
      <c r="BI332" s="111"/>
      <c r="BJ332" s="111"/>
      <c r="BK332" s="111"/>
      <c r="BL332" s="66"/>
      <c r="BM332" s="66"/>
      <c r="BN332" s="66"/>
      <c r="BO332" s="66"/>
    </row>
    <row r="333" spans="21:67" x14ac:dyDescent="0.2"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85">
        <v>52</v>
      </c>
      <c r="AZ333" s="85"/>
      <c r="BA333" s="85">
        <f t="shared" si="26"/>
        <v>0.91524731087738898</v>
      </c>
      <c r="BB333" s="85">
        <f t="shared" si="27"/>
        <v>1.3737948569742202</v>
      </c>
      <c r="BC333" s="66"/>
      <c r="BD333" s="116"/>
      <c r="BE333" s="111"/>
      <c r="BF333" s="117"/>
      <c r="BG333" s="111"/>
      <c r="BH333" s="117"/>
      <c r="BI333" s="111"/>
      <c r="BJ333" s="111"/>
      <c r="BK333" s="111"/>
      <c r="BL333" s="66"/>
      <c r="BM333" s="66"/>
      <c r="BN333" s="66"/>
      <c r="BO333" s="66"/>
    </row>
    <row r="334" spans="21:67" x14ac:dyDescent="0.2"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85">
        <v>53</v>
      </c>
      <c r="AZ334" s="85"/>
      <c r="BA334" s="85">
        <f t="shared" si="26"/>
        <v>0.91677793244260608</v>
      </c>
      <c r="BB334" s="85">
        <f t="shared" si="27"/>
        <v>1.3837202351089795</v>
      </c>
      <c r="BC334" s="66"/>
      <c r="BD334" s="116"/>
      <c r="BE334" s="111"/>
      <c r="BF334" s="117"/>
      <c r="BG334" s="111"/>
      <c r="BH334" s="117"/>
      <c r="BI334" s="111"/>
      <c r="BJ334" s="111"/>
      <c r="BK334" s="111"/>
      <c r="BL334" s="66"/>
      <c r="BM334" s="66"/>
      <c r="BN334" s="66"/>
      <c r="BO334" s="66"/>
    </row>
    <row r="335" spans="21:67" x14ac:dyDescent="0.2"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85">
        <v>54</v>
      </c>
      <c r="AZ335" s="85"/>
      <c r="BA335" s="85">
        <f t="shared" si="26"/>
        <v>0.91825428356562855</v>
      </c>
      <c r="BB335" s="85">
        <f t="shared" si="27"/>
        <v>1.3934245939790642</v>
      </c>
      <c r="BC335" s="66"/>
      <c r="BD335" s="116"/>
      <c r="BE335" s="111"/>
      <c r="BF335" s="117"/>
      <c r="BG335" s="111"/>
      <c r="BH335" s="117"/>
      <c r="BI335" s="111"/>
      <c r="BJ335" s="111"/>
      <c r="BK335" s="111"/>
      <c r="BL335" s="66"/>
      <c r="BM335" s="66"/>
      <c r="BN335" s="66"/>
      <c r="BO335" s="66"/>
    </row>
    <row r="336" spans="21:67" x14ac:dyDescent="0.2"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85">
        <v>55</v>
      </c>
      <c r="AZ336" s="85"/>
      <c r="BA336" s="85">
        <f t="shared" si="26"/>
        <v>0.91967919851170599</v>
      </c>
      <c r="BB336" s="85">
        <f t="shared" si="27"/>
        <v>1.4029169593809399</v>
      </c>
      <c r="BC336" s="66"/>
      <c r="BD336" s="116"/>
      <c r="BE336" s="111"/>
      <c r="BF336" s="117"/>
      <c r="BG336" s="111"/>
      <c r="BH336" s="117"/>
      <c r="BI336" s="111"/>
      <c r="BJ336" s="111"/>
      <c r="BK336" s="111"/>
      <c r="BL336" s="66"/>
      <c r="BM336" s="66"/>
      <c r="BN336" s="66"/>
      <c r="BO336" s="66"/>
    </row>
    <row r="337" spans="21:67" x14ac:dyDescent="0.2"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85">
        <v>56</v>
      </c>
      <c r="AZ337" s="85"/>
      <c r="BA337" s="85">
        <f t="shared" si="26"/>
        <v>0.92105531768948168</v>
      </c>
      <c r="BB337" s="85">
        <f t="shared" si="27"/>
        <v>1.4122058292249549</v>
      </c>
      <c r="BC337" s="66"/>
      <c r="BD337" s="116"/>
      <c r="BE337" s="111"/>
      <c r="BF337" s="117"/>
      <c r="BG337" s="111"/>
      <c r="BH337" s="117"/>
      <c r="BI337" s="111"/>
      <c r="BJ337" s="111"/>
      <c r="BK337" s="111"/>
      <c r="BL337" s="66"/>
      <c r="BM337" s="66"/>
      <c r="BN337" s="66"/>
      <c r="BO337" s="66"/>
    </row>
    <row r="338" spans="21:67" x14ac:dyDescent="0.2"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85">
        <v>57</v>
      </c>
      <c r="AZ338" s="85"/>
      <c r="BA338" s="85">
        <f t="shared" si="26"/>
        <v>0.92238510393584783</v>
      </c>
      <c r="BB338" s="85">
        <f t="shared" si="27"/>
        <v>1.4212992133386413</v>
      </c>
      <c r="BC338" s="66"/>
      <c r="BD338" s="116"/>
      <c r="BE338" s="111"/>
      <c r="BF338" s="117"/>
      <c r="BG338" s="111"/>
      <c r="BH338" s="117"/>
      <c r="BI338" s="111"/>
      <c r="BJ338" s="111"/>
      <c r="BK338" s="111"/>
      <c r="BL338" s="66"/>
      <c r="BM338" s="66"/>
      <c r="BN338" s="66"/>
      <c r="BO338" s="66"/>
    </row>
    <row r="339" spans="21:67" x14ac:dyDescent="0.2"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85">
        <v>58</v>
      </c>
      <c r="AZ339" s="85"/>
      <c r="BA339" s="85">
        <f t="shared" si="26"/>
        <v>0.92367085718738628</v>
      </c>
      <c r="BB339" s="85">
        <f t="shared" si="27"/>
        <v>1.4302046696214166</v>
      </c>
      <c r="BC339" s="66"/>
      <c r="BD339" s="116"/>
      <c r="BE339" s="111"/>
      <c r="BF339" s="117"/>
      <c r="BG339" s="111"/>
      <c r="BH339" s="117"/>
      <c r="BI339" s="111"/>
      <c r="BJ339" s="111"/>
      <c r="BK339" s="111"/>
      <c r="BL339" s="66"/>
      <c r="BM339" s="66"/>
      <c r="BN339" s="66"/>
      <c r="BO339" s="66"/>
    </row>
    <row r="340" spans="21:67" x14ac:dyDescent="0.2"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85">
        <v>59</v>
      </c>
      <c r="AZ340" s="85"/>
      <c r="BA340" s="85">
        <f t="shared" si="26"/>
        <v>0.92491472772173333</v>
      </c>
      <c r="BB340" s="85">
        <f t="shared" si="27"/>
        <v>1.4389293369423115</v>
      </c>
      <c r="BC340" s="66"/>
      <c r="BD340" s="116"/>
      <c r="BE340" s="111"/>
      <c r="BF340" s="117"/>
      <c r="BG340" s="111"/>
      <c r="BH340" s="117"/>
      <c r="BI340" s="111"/>
      <c r="BJ340" s="111"/>
      <c r="BK340" s="111"/>
      <c r="BL340" s="66"/>
      <c r="BM340" s="66"/>
      <c r="BN340" s="66"/>
      <c r="BO340" s="66"/>
    </row>
    <row r="341" spans="21:67" x14ac:dyDescent="0.2"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85">
        <v>60</v>
      </c>
      <c r="AZ341" s="85"/>
      <c r="BA341" s="85">
        <f t="shared" si="26"/>
        <v>0.92611872812879348</v>
      </c>
      <c r="BB341" s="85">
        <f t="shared" si="27"/>
        <v>1.4474799651243779</v>
      </c>
      <c r="BC341" s="66"/>
      <c r="BD341" s="116"/>
      <c r="BE341" s="111"/>
      <c r="BF341" s="117"/>
      <c r="BG341" s="111"/>
      <c r="BH341" s="117"/>
      <c r="BI341" s="111"/>
      <c r="BJ341" s="111"/>
      <c r="BK341" s="111"/>
      <c r="BL341" s="66"/>
      <c r="BM341" s="66"/>
      <c r="BN341" s="66"/>
      <c r="BO341" s="66"/>
    </row>
    <row r="342" spans="21:67" x14ac:dyDescent="0.2"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85">
        <v>61</v>
      </c>
      <c r="AZ342" s="85"/>
      <c r="BA342" s="85">
        <f t="shared" si="26"/>
        <v>0.92728474415161966</v>
      </c>
      <c r="BB342" s="85">
        <f t="shared" si="27"/>
        <v>1.4558629423180562</v>
      </c>
      <c r="BC342" s="66"/>
      <c r="BD342" s="116"/>
      <c r="BE342" s="111"/>
      <c r="BF342" s="117"/>
      <c r="BG342" s="111"/>
      <c r="BH342" s="117"/>
      <c r="BI342" s="111"/>
      <c r="BJ342" s="111"/>
      <c r="BK342" s="111"/>
      <c r="BL342" s="66"/>
      <c r="BM342" s="66"/>
      <c r="BN342" s="66"/>
      <c r="BO342" s="66"/>
    </row>
    <row r="343" spans="21:67" x14ac:dyDescent="0.2"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85">
        <v>62</v>
      </c>
      <c r="AZ343" s="85"/>
      <c r="BA343" s="85">
        <f t="shared" si="26"/>
        <v>0.92841454451947436</v>
      </c>
      <c r="BB343" s="85">
        <f t="shared" si="27"/>
        <v>1.4640843200300098</v>
      </c>
      <c r="BC343" s="66"/>
      <c r="BD343" s="116"/>
      <c r="BE343" s="111"/>
      <c r="BF343" s="117"/>
      <c r="BG343" s="111"/>
      <c r="BH343" s="117"/>
      <c r="BI343" s="111"/>
      <c r="BJ343" s="111"/>
      <c r="BK343" s="111"/>
      <c r="BL343" s="66"/>
      <c r="BM343" s="66"/>
      <c r="BN343" s="66"/>
      <c r="BO343" s="66"/>
    </row>
    <row r="344" spans="21:67" x14ac:dyDescent="0.2"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85">
        <v>63</v>
      </c>
      <c r="AZ344" s="85"/>
      <c r="BA344" s="85">
        <f t="shared" si="26"/>
        <v>0.92950978988064914</v>
      </c>
      <c r="BB344" s="85">
        <f t="shared" si="27"/>
        <v>1.472149836042832</v>
      </c>
      <c r="BC344" s="66"/>
      <c r="BD344" s="116"/>
      <c r="BE344" s="111"/>
      <c r="BF344" s="117"/>
      <c r="BG344" s="111"/>
      <c r="BH344" s="117"/>
      <c r="BI344" s="111"/>
      <c r="BJ344" s="111"/>
      <c r="BK344" s="111"/>
      <c r="BL344" s="66"/>
      <c r="BM344" s="66"/>
      <c r="BN344" s="66"/>
      <c r="BO344" s="66"/>
    </row>
    <row r="345" spans="21:67" x14ac:dyDescent="0.2"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85">
        <v>64</v>
      </c>
      <c r="AZ345" s="85"/>
      <c r="BA345" s="85">
        <f t="shared" si="26"/>
        <v>0.93057204092969903</v>
      </c>
      <c r="BB345" s="85">
        <f t="shared" si="27"/>
        <v>1.4800649354340571</v>
      </c>
      <c r="BC345" s="66"/>
      <c r="BD345" s="116"/>
      <c r="BE345" s="111"/>
      <c r="BF345" s="117"/>
      <c r="BG345" s="111"/>
      <c r="BH345" s="117"/>
      <c r="BI345" s="111"/>
      <c r="BJ345" s="111"/>
      <c r="BK345" s="111"/>
      <c r="BL345" s="66"/>
      <c r="BM345" s="66"/>
      <c r="BN345" s="66"/>
      <c r="BO345" s="66"/>
    </row>
    <row r="346" spans="21:67" x14ac:dyDescent="0.2"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85">
        <v>65</v>
      </c>
      <c r="AZ346" s="85"/>
      <c r="BA346" s="85">
        <f t="shared" si="26"/>
        <v>0.93160276581255219</v>
      </c>
      <c r="BB346" s="85">
        <f t="shared" si="27"/>
        <v>1.4878347898793807</v>
      </c>
      <c r="BC346" s="66"/>
      <c r="BD346" s="116"/>
      <c r="BE346" s="111"/>
      <c r="BF346" s="117"/>
      <c r="BG346" s="111"/>
      <c r="BH346" s="117"/>
      <c r="BI346" s="111"/>
      <c r="BJ346" s="111"/>
      <c r="BK346" s="111"/>
      <c r="BL346" s="66"/>
      <c r="BM346" s="66"/>
      <c r="BN346" s="66"/>
      <c r="BO346" s="66"/>
    </row>
    <row r="347" spans="21:67" x14ac:dyDescent="0.2"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85">
        <v>66</v>
      </c>
      <c r="AZ347" s="85"/>
      <c r="BA347" s="85">
        <f t="shared" ref="BA347:BA401" si="28">POWER((1-0.99),1/AY347)</f>
        <v>0.93260334688321989</v>
      </c>
      <c r="BB347" s="85">
        <f t="shared" ref="BB347:BB401" si="29">NORMSINV(BA347)</f>
        <v>1.4954643154044212</v>
      </c>
      <c r="BC347" s="66"/>
      <c r="BD347" s="116"/>
      <c r="BE347" s="111"/>
      <c r="BF347" s="117"/>
      <c r="BG347" s="111"/>
      <c r="BH347" s="117"/>
      <c r="BI347" s="111"/>
      <c r="BJ347" s="111"/>
      <c r="BK347" s="111"/>
      <c r="BL347" s="66"/>
      <c r="BM347" s="66"/>
      <c r="BN347" s="66"/>
      <c r="BO347" s="66"/>
    </row>
    <row r="348" spans="21:67" x14ac:dyDescent="0.2"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85">
        <v>67</v>
      </c>
      <c r="AZ348" s="85"/>
      <c r="BA348" s="85">
        <f t="shared" si="28"/>
        <v>0.9335750868773578</v>
      </c>
      <c r="BB348" s="85">
        <f t="shared" si="29"/>
        <v>1.5029581887313694</v>
      </c>
      <c r="BC348" s="66"/>
      <c r="BD348" s="116"/>
      <c r="BE348" s="111"/>
      <c r="BF348" s="117"/>
      <c r="BG348" s="111"/>
      <c r="BH348" s="117"/>
      <c r="BI348" s="111"/>
      <c r="BJ348" s="111"/>
      <c r="BK348" s="111"/>
      <c r="BL348" s="66"/>
      <c r="BM348" s="66"/>
      <c r="BN348" s="66"/>
      <c r="BO348" s="66"/>
    </row>
    <row r="349" spans="21:67" x14ac:dyDescent="0.2"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85">
        <v>68</v>
      </c>
      <c r="AZ349" s="85"/>
      <c r="BA349" s="85">
        <f t="shared" si="28"/>
        <v>0.93451921456053721</v>
      </c>
      <c r="BB349" s="85">
        <f t="shared" si="29"/>
        <v>1.5103208623511053</v>
      </c>
      <c r="BC349" s="66"/>
      <c r="BD349" s="116"/>
      <c r="BE349" s="111"/>
      <c r="BF349" s="117"/>
      <c r="BG349" s="111"/>
      <c r="BH349" s="117"/>
      <c r="BI349" s="111"/>
      <c r="BJ349" s="111"/>
      <c r="BK349" s="111"/>
      <c r="BL349" s="66"/>
      <c r="BM349" s="66"/>
      <c r="BN349" s="66"/>
      <c r="BO349" s="66"/>
    </row>
    <row r="350" spans="21:67" x14ac:dyDescent="0.2"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85">
        <v>69</v>
      </c>
      <c r="AZ350" s="85"/>
      <c r="BA350" s="85">
        <f t="shared" si="28"/>
        <v>0.93543688990261653</v>
      </c>
      <c r="BB350" s="85">
        <f t="shared" si="29"/>
        <v>1.5175565784374565</v>
      </c>
      <c r="BC350" s="66"/>
      <c r="BD350" s="116"/>
      <c r="BE350" s="111"/>
      <c r="BF350" s="117"/>
      <c r="BG350" s="111"/>
      <c r="BH350" s="117"/>
      <c r="BI350" s="111"/>
      <c r="BJ350" s="111"/>
      <c r="BK350" s="111"/>
      <c r="BL350" s="66"/>
      <c r="BM350" s="66"/>
      <c r="BN350" s="66"/>
      <c r="BO350" s="66"/>
    </row>
    <row r="351" spans="21:67" x14ac:dyDescent="0.2"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85">
        <v>70</v>
      </c>
      <c r="AZ351" s="85"/>
      <c r="BA351" s="85">
        <f t="shared" si="28"/>
        <v>0.93632920882394155</v>
      </c>
      <c r="BB351" s="85">
        <f t="shared" si="29"/>
        <v>1.5246693817080834</v>
      </c>
      <c r="BC351" s="66"/>
      <c r="BD351" s="116"/>
      <c r="BE351" s="111"/>
      <c r="BF351" s="117"/>
      <c r="BG351" s="111"/>
      <c r="BH351" s="117"/>
      <c r="BI351" s="111"/>
      <c r="BJ351" s="111"/>
      <c r="BK351" s="111"/>
      <c r="BL351" s="66"/>
      <c r="BM351" s="66"/>
      <c r="BN351" s="66"/>
      <c r="BO351" s="66"/>
    </row>
    <row r="352" spans="21:67" x14ac:dyDescent="0.2"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85">
        <v>71</v>
      </c>
      <c r="AZ352" s="85"/>
      <c r="BA352" s="85">
        <f t="shared" si="28"/>
        <v>0.93719720755412828</v>
      </c>
      <c r="BB352" s="85">
        <f t="shared" si="29"/>
        <v>1.5316631313256603</v>
      </c>
      <c r="BC352" s="66"/>
      <c r="BD352" s="116"/>
      <c r="BE352" s="111"/>
      <c r="BF352" s="117"/>
      <c r="BG352" s="111"/>
      <c r="BH352" s="117"/>
      <c r="BI352" s="111"/>
      <c r="BJ352" s="111"/>
      <c r="BK352" s="111"/>
      <c r="BL352" s="66"/>
      <c r="BM352" s="66"/>
      <c r="BN352" s="66"/>
      <c r="BO352" s="66"/>
    </row>
    <row r="353" spans="21:67" x14ac:dyDescent="0.2"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85">
        <v>72</v>
      </c>
      <c r="AZ353" s="85"/>
      <c r="BA353" s="85">
        <f t="shared" si="28"/>
        <v>0.93804186663981426</v>
      </c>
      <c r="BB353" s="85">
        <f t="shared" si="29"/>
        <v>1.5385415119235175</v>
      </c>
      <c r="BC353" s="66"/>
      <c r="BD353" s="116"/>
      <c r="BE353" s="111"/>
      <c r="BF353" s="117"/>
      <c r="BG353" s="111"/>
      <c r="BH353" s="117"/>
      <c r="BI353" s="111"/>
      <c r="BJ353" s="111"/>
      <c r="BK353" s="111"/>
      <c r="BL353" s="66"/>
      <c r="BM353" s="66"/>
      <c r="BN353" s="66"/>
      <c r="BO353" s="66"/>
    </row>
    <row r="354" spans="21:67" x14ac:dyDescent="0.2"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85">
        <v>73</v>
      </c>
      <c r="AZ354" s="85"/>
      <c r="BA354" s="85">
        <f t="shared" si="28"/>
        <v>0.93886411463390784</v>
      </c>
      <c r="BB354" s="85">
        <f t="shared" si="29"/>
        <v>1.5453080438314466</v>
      </c>
      <c r="BC354" s="66"/>
      <c r="BD354" s="116"/>
      <c r="BE354" s="111"/>
      <c r="BF354" s="117"/>
      <c r="BG354" s="111"/>
      <c r="BH354" s="117"/>
      <c r="BI354" s="111"/>
      <c r="BJ354" s="111"/>
      <c r="BK354" s="111"/>
      <c r="BL354" s="66"/>
      <c r="BM354" s="66"/>
      <c r="BN354" s="66"/>
      <c r="BO354" s="66"/>
    </row>
    <row r="355" spans="21:67" x14ac:dyDescent="0.2"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85">
        <v>74</v>
      </c>
      <c r="AZ355" s="85"/>
      <c r="BA355" s="85">
        <f t="shared" si="28"/>
        <v>0.93966483149546942</v>
      </c>
      <c r="BB355" s="85">
        <f t="shared" si="29"/>
        <v>1.5519660925698684</v>
      </c>
      <c r="BC355" s="66"/>
      <c r="BD355" s="116"/>
      <c r="BE355" s="111"/>
      <c r="BF355" s="117"/>
      <c r="BG355" s="111"/>
      <c r="BH355" s="117"/>
      <c r="BI355" s="111"/>
      <c r="BJ355" s="111"/>
      <c r="BK355" s="111"/>
      <c r="BL355" s="66"/>
      <c r="BM355" s="66"/>
      <c r="BN355" s="66"/>
      <c r="BO355" s="66"/>
    </row>
    <row r="356" spans="21:67" x14ac:dyDescent="0.2"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85">
        <v>75</v>
      </c>
      <c r="AZ356" s="85"/>
      <c r="BA356" s="85">
        <f t="shared" si="28"/>
        <v>0.94044485172635173</v>
      </c>
      <c r="BB356" s="85">
        <f t="shared" si="29"/>
        <v>1.5585188776739227</v>
      </c>
      <c r="BC356" s="66"/>
      <c r="BD356" s="116"/>
      <c r="BE356" s="111"/>
      <c r="BF356" s="117"/>
      <c r="BG356" s="111"/>
      <c r="BH356" s="117"/>
      <c r="BI356" s="111"/>
      <c r="BJ356" s="111"/>
      <c r="BK356" s="111"/>
      <c r="BL356" s="66"/>
      <c r="BM356" s="66"/>
      <c r="BN356" s="66"/>
      <c r="BO356" s="66"/>
    </row>
    <row r="357" spans="21:67" x14ac:dyDescent="0.2"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85">
        <v>76</v>
      </c>
      <c r="AZ357" s="85"/>
      <c r="BA357" s="85">
        <f t="shared" si="28"/>
        <v>0.94120496726806679</v>
      </c>
      <c r="BB357" s="85">
        <f t="shared" si="29"/>
        <v>1.5649694809031016</v>
      </c>
      <c r="BC357" s="66"/>
      <c r="BD357" s="116"/>
      <c r="BE357" s="111"/>
      <c r="BF357" s="117"/>
      <c r="BG357" s="111"/>
      <c r="BH357" s="117"/>
      <c r="BI357" s="111"/>
      <c r="BJ357" s="111"/>
      <c r="BK357" s="111"/>
      <c r="BL357" s="66"/>
      <c r="BM357" s="66"/>
      <c r="BN357" s="66"/>
      <c r="BO357" s="66"/>
    </row>
    <row r="358" spans="21:67" x14ac:dyDescent="0.2"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85">
        <v>77</v>
      </c>
      <c r="AZ358" s="85"/>
      <c r="BA358" s="85">
        <f t="shared" si="28"/>
        <v>0.94194593017998607</v>
      </c>
      <c r="BB358" s="85">
        <f t="shared" si="29"/>
        <v>1.5713208538867454</v>
      </c>
      <c r="BC358" s="66"/>
      <c r="BD358" s="116"/>
      <c r="BE358" s="111"/>
      <c r="BF358" s="117"/>
      <c r="BG358" s="111"/>
      <c r="BH358" s="117"/>
      <c r="BI358" s="111"/>
      <c r="BJ358" s="111"/>
      <c r="BK358" s="111"/>
      <c r="BL358" s="66"/>
      <c r="BM358" s="66"/>
      <c r="BN358" s="66"/>
      <c r="BO358" s="66"/>
    </row>
    <row r="359" spans="21:67" x14ac:dyDescent="0.2"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85">
        <v>78</v>
      </c>
      <c r="AZ359" s="85"/>
      <c r="BA359" s="85">
        <f t="shared" si="28"/>
        <v>0.94266845511788522</v>
      </c>
      <c r="BB359" s="85">
        <f t="shared" si="29"/>
        <v>1.5775758252510252</v>
      </c>
      <c r="BC359" s="66"/>
      <c r="BD359" s="116"/>
      <c r="BE359" s="111"/>
      <c r="BF359" s="117"/>
      <c r="BG359" s="111"/>
      <c r="BH359" s="117"/>
      <c r="BI359" s="111"/>
      <c r="BJ359" s="111"/>
      <c r="BK359" s="111"/>
      <c r="BL359" s="66"/>
      <c r="BM359" s="66"/>
      <c r="BN359" s="66"/>
      <c r="BO359" s="66"/>
    </row>
    <row r="360" spans="21:67" x14ac:dyDescent="0.2"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85">
        <v>79</v>
      </c>
      <c r="AZ360" s="85"/>
      <c r="BA360" s="85">
        <f t="shared" si="28"/>
        <v>0.94337322162997772</v>
      </c>
      <c r="BB360" s="85">
        <f t="shared" si="29"/>
        <v>1.58373710726877</v>
      </c>
      <c r="BC360" s="66"/>
      <c r="BD360" s="116"/>
      <c r="BE360" s="111"/>
      <c r="BF360" s="117"/>
      <c r="BG360" s="111"/>
      <c r="BH360" s="117"/>
      <c r="BI360" s="111"/>
      <c r="BJ360" s="111"/>
      <c r="BK360" s="111"/>
      <c r="BL360" s="66"/>
      <c r="BM360" s="66"/>
      <c r="BN360" s="66"/>
      <c r="BO360" s="66"/>
    </row>
    <row r="361" spans="21:67" x14ac:dyDescent="0.2"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85">
        <v>80</v>
      </c>
      <c r="AZ361" s="85"/>
      <c r="BA361" s="85">
        <f t="shared" si="28"/>
        <v>0.94406087628592339</v>
      </c>
      <c r="BB361" s="85">
        <f t="shared" si="29"/>
        <v>1.5898073020697623</v>
      </c>
      <c r="BC361" s="66"/>
      <c r="BD361" s="116"/>
      <c r="BE361" s="111"/>
      <c r="BF361" s="117"/>
      <c r="BG361" s="111"/>
      <c r="BH361" s="117"/>
      <c r="BI361" s="111"/>
      <c r="BJ361" s="111"/>
      <c r="BK361" s="111"/>
      <c r="BL361" s="66"/>
      <c r="BM361" s="66"/>
      <c r="BN361" s="66"/>
      <c r="BO361" s="66"/>
    </row>
    <row r="362" spans="21:67" x14ac:dyDescent="0.2"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85">
        <v>81</v>
      </c>
      <c r="AZ362" s="85"/>
      <c r="BA362" s="85">
        <f t="shared" si="28"/>
        <v>0.94473203465281141</v>
      </c>
      <c r="BB362" s="85">
        <f t="shared" si="29"/>
        <v>1.5957889074456795</v>
      </c>
      <c r="BC362" s="66"/>
      <c r="BD362" s="116"/>
      <c r="BE362" s="111"/>
      <c r="BF362" s="117"/>
      <c r="BG362" s="111"/>
      <c r="BH362" s="117"/>
      <c r="BI362" s="111"/>
      <c r="BJ362" s="111"/>
      <c r="BK362" s="111"/>
      <c r="BL362" s="66"/>
      <c r="BM362" s="66"/>
      <c r="BN362" s="66"/>
      <c r="BO362" s="66"/>
    </row>
    <row r="363" spans="21:67" x14ac:dyDescent="0.2"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85">
        <v>82</v>
      </c>
      <c r="AZ363" s="85"/>
      <c r="BA363" s="85">
        <f t="shared" si="28"/>
        <v>0.94538728313079401</v>
      </c>
      <c r="BB363" s="85">
        <f t="shared" si="29"/>
        <v>1.6016843222808503</v>
      </c>
      <c r="BC363" s="66"/>
      <c r="BD363" s="116"/>
      <c r="BE363" s="111"/>
      <c r="BF363" s="117"/>
      <c r="BG363" s="111"/>
      <c r="BH363" s="117"/>
      <c r="BI363" s="111"/>
      <c r="BJ363" s="111"/>
      <c r="BK363" s="111"/>
      <c r="BL363" s="66"/>
      <c r="BM363" s="66"/>
      <c r="BN363" s="66"/>
      <c r="BO363" s="66"/>
    </row>
    <row r="364" spans="21:67" x14ac:dyDescent="0.2"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85">
        <v>83</v>
      </c>
      <c r="AZ364" s="85"/>
      <c r="BA364" s="85">
        <f t="shared" si="28"/>
        <v>0.94602718065986202</v>
      </c>
      <c r="BB364" s="85">
        <f t="shared" si="29"/>
        <v>1.6074958516372075</v>
      </c>
      <c r="BC364" s="66"/>
      <c r="BD364" s="116"/>
      <c r="BE364" s="111"/>
      <c r="BF364" s="117"/>
      <c r="BG364" s="111"/>
      <c r="BH364" s="117"/>
      <c r="BI364" s="111"/>
      <c r="BJ364" s="111"/>
      <c r="BK364" s="111"/>
      <c r="BL364" s="66"/>
      <c r="BM364" s="66"/>
      <c r="BN364" s="66"/>
      <c r="BO364" s="66"/>
    </row>
    <row r="365" spans="21:67" x14ac:dyDescent="0.2"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85">
        <v>84</v>
      </c>
      <c r="AZ365" s="85"/>
      <c r="BA365" s="85">
        <f t="shared" si="28"/>
        <v>0.94665226030818972</v>
      </c>
      <c r="BB365" s="85">
        <f t="shared" si="29"/>
        <v>1.6132257115193931</v>
      </c>
      <c r="BC365" s="66"/>
      <c r="BD365" s="116"/>
      <c r="BE365" s="111"/>
      <c r="BF365" s="117"/>
      <c r="BG365" s="111"/>
      <c r="BH365" s="117"/>
      <c r="BI365" s="111"/>
      <c r="BJ365" s="111"/>
      <c r="BK365" s="111"/>
      <c r="BL365" s="66"/>
      <c r="BM365" s="66"/>
      <c r="BN365" s="66"/>
      <c r="BO365" s="66"/>
    </row>
    <row r="366" spans="21:67" x14ac:dyDescent="0.2"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85">
        <v>85</v>
      </c>
      <c r="AZ366" s="85"/>
      <c r="BA366" s="85">
        <f t="shared" si="28"/>
        <v>0.9472630307515244</v>
      </c>
      <c r="BB366" s="85">
        <f t="shared" si="29"/>
        <v>1.6188760333436989</v>
      </c>
      <c r="BC366" s="66"/>
      <c r="BD366" s="116"/>
      <c r="BE366" s="111"/>
      <c r="BF366" s="117"/>
      <c r="BG366" s="111"/>
      <c r="BH366" s="117"/>
      <c r="BI366" s="111"/>
      <c r="BJ366" s="111"/>
      <c r="BK366" s="111"/>
      <c r="BL366" s="66"/>
      <c r="BM366" s="66"/>
      <c r="BN366" s="66"/>
      <c r="BO366" s="66"/>
    </row>
    <row r="367" spans="21:67" x14ac:dyDescent="0.2"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85">
        <v>86</v>
      </c>
      <c r="AZ367" s="85"/>
      <c r="BA367" s="85">
        <f t="shared" si="28"/>
        <v>0.94785997765223839</v>
      </c>
      <c r="BB367" s="85">
        <f t="shared" si="29"/>
        <v>1.6244488681325362</v>
      </c>
      <c r="BC367" s="66"/>
      <c r="BD367" s="116"/>
      <c r="BE367" s="111"/>
      <c r="BF367" s="117"/>
      <c r="BG367" s="111"/>
      <c r="BH367" s="117"/>
      <c r="BI367" s="111"/>
      <c r="BJ367" s="111"/>
      <c r="BK367" s="111"/>
      <c r="BL367" s="66"/>
      <c r="BM367" s="66"/>
      <c r="BN367" s="66"/>
      <c r="BO367" s="66"/>
    </row>
    <row r="368" spans="21:67" x14ac:dyDescent="0.2"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85">
        <v>87</v>
      </c>
      <c r="AZ368" s="85"/>
      <c r="BA368" s="85">
        <f t="shared" si="28"/>
        <v>0.94844356494589399</v>
      </c>
      <c r="BB368" s="85">
        <f t="shared" si="29"/>
        <v>1.6299461904542989</v>
      </c>
      <c r="BC368" s="66"/>
      <c r="BD368" s="116"/>
      <c r="BE368" s="111"/>
      <c r="BF368" s="117"/>
      <c r="BG368" s="111"/>
      <c r="BH368" s="117"/>
      <c r="BI368" s="111"/>
      <c r="BJ368" s="111"/>
      <c r="BK368" s="111"/>
      <c r="BL368" s="66"/>
      <c r="BM368" s="66"/>
      <c r="BN368" s="66"/>
      <c r="BO368" s="66"/>
    </row>
    <row r="369" spans="21:67" x14ac:dyDescent="0.2"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85">
        <v>88</v>
      </c>
      <c r="AZ369" s="85"/>
      <c r="BA369" s="85">
        <f t="shared" si="28"/>
        <v>0.94901423604247293</v>
      </c>
      <c r="BB369" s="85">
        <f t="shared" si="29"/>
        <v>1.6353699021268224</v>
      </c>
      <c r="BC369" s="66"/>
      <c r="BD369" s="116"/>
      <c r="BE369" s="111"/>
      <c r="BF369" s="117"/>
      <c r="BG369" s="111"/>
      <c r="BH369" s="117"/>
      <c r="BI369" s="111"/>
      <c r="BJ369" s="111"/>
      <c r="BK369" s="111"/>
      <c r="BL369" s="66"/>
      <c r="BM369" s="66"/>
      <c r="BN369" s="66"/>
      <c r="BO369" s="66"/>
    </row>
    <row r="370" spans="21:67" x14ac:dyDescent="0.2"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85">
        <v>89</v>
      </c>
      <c r="AZ370" s="85"/>
      <c r="BA370" s="85">
        <f t="shared" si="28"/>
        <v>0.94957241494880285</v>
      </c>
      <c r="BB370" s="85">
        <f t="shared" si="29"/>
        <v>1.6407218357011806</v>
      </c>
      <c r="BC370" s="66"/>
      <c r="BD370" s="116"/>
      <c r="BE370" s="111"/>
      <c r="BF370" s="117"/>
      <c r="BG370" s="111"/>
      <c r="BH370" s="117"/>
      <c r="BI370" s="111"/>
      <c r="BJ370" s="111"/>
      <c r="BK370" s="111"/>
      <c r="BL370" s="66"/>
      <c r="BM370" s="66"/>
      <c r="BN370" s="66"/>
      <c r="BO370" s="66"/>
    </row>
    <row r="371" spans="21:67" x14ac:dyDescent="0.2"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85">
        <v>90</v>
      </c>
      <c r="AZ371" s="85"/>
      <c r="BA371" s="85">
        <f t="shared" si="28"/>
        <v>0.95011850731814373</v>
      </c>
      <c r="BB371" s="85">
        <f t="shared" si="29"/>
        <v>1.6460037577411561</v>
      </c>
      <c r="BC371" s="66"/>
      <c r="BD371" s="116"/>
      <c r="BE371" s="111"/>
      <c r="BF371" s="117"/>
      <c r="BG371" s="111"/>
      <c r="BH371" s="117"/>
      <c r="BI371" s="111"/>
      <c r="BJ371" s="111"/>
      <c r="BK371" s="111"/>
      <c r="BL371" s="66"/>
      <c r="BM371" s="66"/>
      <c r="BN371" s="66"/>
      <c r="BO371" s="66"/>
    </row>
    <row r="372" spans="21:67" x14ac:dyDescent="0.2"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85">
        <v>91</v>
      </c>
      <c r="AZ372" s="85"/>
      <c r="BA372" s="85">
        <f t="shared" si="28"/>
        <v>0.95065290143238823</v>
      </c>
      <c r="BB372" s="85">
        <f t="shared" si="29"/>
        <v>1.6512173719125227</v>
      </c>
      <c r="BC372" s="66"/>
      <c r="BD372" s="116"/>
      <c r="BE372" s="111"/>
      <c r="BF372" s="117"/>
      <c r="BG372" s="111"/>
      <c r="BH372" s="117"/>
      <c r="BI372" s="111"/>
      <c r="BJ372" s="111"/>
      <c r="BK372" s="111"/>
      <c r="BL372" s="66"/>
      <c r="BM372" s="66"/>
      <c r="BN372" s="66"/>
      <c r="BO372" s="66"/>
    </row>
    <row r="373" spans="21:67" x14ac:dyDescent="0.2"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85">
        <v>92</v>
      </c>
      <c r="AZ373" s="85"/>
      <c r="BA373" s="85">
        <f t="shared" si="28"/>
        <v>0.95117596912187063</v>
      </c>
      <c r="BB373" s="85">
        <f t="shared" si="29"/>
        <v>1.6563643218951574</v>
      </c>
      <c r="BC373" s="66"/>
      <c r="BD373" s="116"/>
      <c r="BE373" s="111"/>
      <c r="BF373" s="117"/>
      <c r="BG373" s="111"/>
      <c r="BH373" s="117"/>
      <c r="BI373" s="111"/>
      <c r="BJ373" s="111"/>
      <c r="BK373" s="111"/>
      <c r="BL373" s="66"/>
      <c r="BM373" s="66"/>
      <c r="BN373" s="66"/>
      <c r="BO373" s="66"/>
    </row>
    <row r="374" spans="21:67" x14ac:dyDescent="0.2"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85">
        <v>93</v>
      </c>
      <c r="AZ374" s="85"/>
      <c r="BA374" s="85">
        <f t="shared" si="28"/>
        <v>0.95168806662735606</v>
      </c>
      <c r="BB374" s="85">
        <f t="shared" si="29"/>
        <v>1.6614461941299388</v>
      </c>
      <c r="BC374" s="66"/>
      <c r="BD374" s="116"/>
      <c r="BE374" s="111"/>
      <c r="BF374" s="117"/>
      <c r="BG374" s="111"/>
      <c r="BH374" s="117"/>
      <c r="BI374" s="111"/>
      <c r="BJ374" s="111"/>
      <c r="BK374" s="111"/>
      <c r="BL374" s="66"/>
      <c r="BM374" s="66"/>
      <c r="BN374" s="66"/>
      <c r="BO374" s="66"/>
    </row>
    <row r="375" spans="21:67" x14ac:dyDescent="0.2"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85">
        <v>94</v>
      </c>
      <c r="AZ375" s="85"/>
      <c r="BA375" s="85">
        <f t="shared" si="28"/>
        <v>0.95218953540840789</v>
      </c>
      <c r="BB375" s="85">
        <f t="shared" si="29"/>
        <v>1.6664645204115198</v>
      </c>
      <c r="BC375" s="66"/>
      <c r="BD375" s="116"/>
      <c r="BE375" s="111"/>
      <c r="BF375" s="117"/>
      <c r="BG375" s="111"/>
      <c r="BH375" s="117"/>
      <c r="BI375" s="111"/>
      <c r="BJ375" s="111"/>
      <c r="BK375" s="111"/>
      <c r="BL375" s="66"/>
      <c r="BM375" s="66"/>
      <c r="BN375" s="66"/>
      <c r="BO375" s="66"/>
    </row>
    <row r="376" spans="21:67" x14ac:dyDescent="0.2"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85">
        <v>95</v>
      </c>
      <c r="AZ376" s="85"/>
      <c r="BA376" s="85">
        <f t="shared" si="28"/>
        <v>0.95268070290198192</v>
      </c>
      <c r="BB376" s="85">
        <f t="shared" si="29"/>
        <v>1.6714207803371446</v>
      </c>
      <c r="BC376" s="66"/>
      <c r="BD376" s="116"/>
      <c r="BE376" s="111"/>
      <c r="BF376" s="117"/>
      <c r="BG376" s="111"/>
      <c r="BH376" s="117"/>
      <c r="BI376" s="111"/>
      <c r="BJ376" s="111"/>
      <c r="BK376" s="111"/>
      <c r="BL376" s="66"/>
      <c r="BM376" s="66"/>
      <c r="BN376" s="66"/>
      <c r="BO376" s="66"/>
    </row>
    <row r="377" spans="21:67" x14ac:dyDescent="0.2"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85">
        <v>96</v>
      </c>
      <c r="AZ377" s="85"/>
      <c r="BA377" s="85">
        <f t="shared" si="28"/>
        <v>0.95316188323478757</v>
      </c>
      <c r="BB377" s="85">
        <f t="shared" si="29"/>
        <v>1.6763164036209692</v>
      </c>
      <c r="BC377" s="66"/>
      <c r="BD377" s="116"/>
      <c r="BE377" s="111"/>
      <c r="BF377" s="117"/>
      <c r="BG377" s="111"/>
      <c r="BH377" s="117"/>
      <c r="BI377" s="111"/>
      <c r="BJ377" s="111"/>
      <c r="BK377" s="111"/>
      <c r="BL377" s="66"/>
      <c r="BM377" s="66"/>
      <c r="BN377" s="66"/>
      <c r="BO377" s="66"/>
    </row>
    <row r="378" spans="21:67" x14ac:dyDescent="0.2"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85">
        <v>97</v>
      </c>
      <c r="AZ378" s="85"/>
      <c r="BA378" s="85">
        <f t="shared" si="28"/>
        <v>0.95363337789266778</v>
      </c>
      <c r="BB378" s="85">
        <f t="shared" si="29"/>
        <v>1.6811527722825717</v>
      </c>
      <c r="BC378" s="66"/>
      <c r="BD378" s="116"/>
      <c r="BE378" s="111"/>
      <c r="BF378" s="117"/>
      <c r="BG378" s="111"/>
      <c r="BH378" s="117"/>
      <c r="BI378" s="111"/>
      <c r="BJ378" s="111"/>
      <c r="BK378" s="111"/>
      <c r="BL378" s="66"/>
      <c r="BM378" s="66"/>
      <c r="BN378" s="66"/>
      <c r="BO378" s="66"/>
    </row>
    <row r="379" spans="21:67" x14ac:dyDescent="0.2"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85">
        <v>98</v>
      </c>
      <c r="AZ379" s="85"/>
      <c r="BA379" s="85">
        <f t="shared" si="28"/>
        <v>0.95409547634999392</v>
      </c>
      <c r="BB379" s="85">
        <f t="shared" si="29"/>
        <v>1.6859312227177525</v>
      </c>
      <c r="BC379" s="66"/>
      <c r="BD379" s="116"/>
      <c r="BE379" s="111"/>
      <c r="BF379" s="117"/>
      <c r="BG379" s="111"/>
      <c r="BH379" s="117"/>
      <c r="BI379" s="111"/>
      <c r="BJ379" s="111"/>
      <c r="BK379" s="111"/>
      <c r="BL379" s="66"/>
      <c r="BM379" s="66"/>
      <c r="BN379" s="66"/>
      <c r="BO379" s="66"/>
    </row>
    <row r="380" spans="21:67" x14ac:dyDescent="0.2"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85">
        <v>99</v>
      </c>
      <c r="AZ380" s="85"/>
      <c r="BA380" s="85">
        <f t="shared" si="28"/>
        <v>0.95454845666183408</v>
      </c>
      <c r="BB380" s="85">
        <f t="shared" si="29"/>
        <v>1.6906530476590824</v>
      </c>
      <c r="BC380" s="66"/>
      <c r="BD380" s="116"/>
      <c r="BE380" s="111"/>
      <c r="BF380" s="117"/>
      <c r="BG380" s="111"/>
      <c r="BH380" s="117"/>
      <c r="BI380" s="111"/>
      <c r="BJ380" s="111"/>
      <c r="BK380" s="111"/>
      <c r="BL380" s="66"/>
      <c r="BM380" s="66"/>
      <c r="BN380" s="66"/>
      <c r="BO380" s="66"/>
    </row>
    <row r="381" spans="21:67" x14ac:dyDescent="0.2"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85">
        <v>100</v>
      </c>
      <c r="AZ381" s="85"/>
      <c r="BA381" s="85">
        <f t="shared" si="28"/>
        <v>0.954992586021436</v>
      </c>
      <c r="BB381" s="85">
        <f t="shared" si="29"/>
        <v>1.695319498033117</v>
      </c>
      <c r="BC381" s="66"/>
      <c r="BD381" s="116"/>
      <c r="BE381" s="111"/>
      <c r="BF381" s="117"/>
      <c r="BG381" s="111"/>
      <c r="BH381" s="117"/>
      <c r="BI381" s="111"/>
      <c r="BJ381" s="111"/>
      <c r="BK381" s="111"/>
      <c r="BL381" s="66"/>
      <c r="BM381" s="66"/>
      <c r="BN381" s="66"/>
      <c r="BO381" s="66"/>
    </row>
    <row r="382" spans="21:67" x14ac:dyDescent="0.2"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85">
        <v>101</v>
      </c>
      <c r="AZ382" s="85"/>
      <c r="BA382" s="85">
        <f t="shared" si="28"/>
        <v>0.9554281212853748</v>
      </c>
      <c r="BB382" s="85">
        <f t="shared" si="29"/>
        <v>1.6999317847207334</v>
      </c>
      <c r="BC382" s="66"/>
      <c r="BD382" s="116"/>
      <c r="BE382" s="111"/>
      <c r="BF382" s="117"/>
      <c r="BG382" s="111"/>
      <c r="BH382" s="117"/>
      <c r="BI382" s="111"/>
      <c r="BJ382" s="111"/>
      <c r="BK382" s="111"/>
      <c r="BL382" s="66"/>
      <c r="BM382" s="66"/>
      <c r="BN382" s="66"/>
      <c r="BO382" s="66"/>
    </row>
    <row r="383" spans="21:67" x14ac:dyDescent="0.2"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85">
        <v>102</v>
      </c>
      <c r="AZ383" s="85"/>
      <c r="BA383" s="85">
        <f t="shared" si="28"/>
        <v>0.95585530946852915</v>
      </c>
      <c r="BB383" s="85">
        <f t="shared" si="29"/>
        <v>1.7044910802265318</v>
      </c>
      <c r="BC383" s="66"/>
      <c r="BD383" s="116"/>
      <c r="BE383" s="111"/>
      <c r="BF383" s="117"/>
      <c r="BG383" s="111"/>
      <c r="BH383" s="117"/>
      <c r="BI383" s="111"/>
      <c r="BJ383" s="111"/>
      <c r="BK383" s="111"/>
      <c r="BL383" s="66"/>
      <c r="BM383" s="66"/>
      <c r="BN383" s="66"/>
      <c r="BO383" s="66"/>
    </row>
    <row r="384" spans="21:67" x14ac:dyDescent="0.2"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85">
        <v>103</v>
      </c>
      <c r="AZ384" s="85"/>
      <c r="BA384" s="85">
        <f t="shared" si="28"/>
        <v>0.95627438821089084</v>
      </c>
      <c r="BB384" s="85">
        <f t="shared" si="29"/>
        <v>1.708998520262865</v>
      </c>
      <c r="BC384" s="66"/>
      <c r="BD384" s="116"/>
      <c r="BE384" s="111"/>
      <c r="BF384" s="117"/>
      <c r="BG384" s="111"/>
      <c r="BH384" s="117"/>
      <c r="BI384" s="111"/>
      <c r="BJ384" s="111"/>
      <c r="BK384" s="111"/>
      <c r="BL384" s="66"/>
      <c r="BM384" s="66"/>
      <c r="BN384" s="66"/>
      <c r="BO384" s="66"/>
    </row>
    <row r="385" spans="21:67" x14ac:dyDescent="0.2"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85">
        <v>104</v>
      </c>
      <c r="AZ385" s="85"/>
      <c r="BA385" s="85">
        <f t="shared" si="28"/>
        <v>0.95668558621805788</v>
      </c>
      <c r="BB385" s="85">
        <f t="shared" si="29"/>
        <v>1.7134552052536336</v>
      </c>
      <c r="BC385" s="66"/>
      <c r="BD385" s="116"/>
      <c r="BE385" s="111"/>
      <c r="BF385" s="117"/>
      <c r="BG385" s="111"/>
      <c r="BH385" s="117"/>
      <c r="BI385" s="111"/>
      <c r="BJ385" s="111"/>
      <c r="BK385" s="111"/>
      <c r="BL385" s="66"/>
      <c r="BM385" s="66"/>
      <c r="BN385" s="66"/>
      <c r="BO385" s="66"/>
    </row>
    <row r="386" spans="21:67" x14ac:dyDescent="0.2"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85">
        <v>105</v>
      </c>
      <c r="AZ386" s="85"/>
      <c r="BA386" s="85">
        <f t="shared" si="28"/>
        <v>0.95708912367712784</v>
      </c>
      <c r="BB386" s="85">
        <f t="shared" si="29"/>
        <v>1.7178622017626706</v>
      </c>
      <c r="BC386" s="66"/>
      <c r="BD386" s="116"/>
      <c r="BE386" s="111"/>
      <c r="BF386" s="117"/>
      <c r="BG386" s="111"/>
      <c r="BH386" s="117"/>
      <c r="BI386" s="111"/>
      <c r="BJ386" s="111"/>
      <c r="BK386" s="111"/>
      <c r="BL386" s="66"/>
      <c r="BM386" s="66"/>
      <c r="BN386" s="66"/>
      <c r="BO386" s="66"/>
    </row>
    <row r="387" spans="21:67" x14ac:dyDescent="0.2"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85">
        <v>106</v>
      </c>
      <c r="AZ387" s="85"/>
      <c r="BA387" s="85">
        <f t="shared" si="28"/>
        <v>0.9574852126495772</v>
      </c>
      <c r="BB387" s="85">
        <f t="shared" si="29"/>
        <v>1.7222205438511624</v>
      </c>
      <c r="BC387" s="66"/>
      <c r="BD387" s="116"/>
      <c r="BE387" s="111"/>
      <c r="BF387" s="117"/>
      <c r="BG387" s="111"/>
      <c r="BH387" s="117"/>
      <c r="BI387" s="111"/>
      <c r="BJ387" s="111"/>
      <c r="BK387" s="111"/>
      <c r="BL387" s="66"/>
      <c r="BM387" s="66"/>
      <c r="BN387" s="66"/>
      <c r="BO387" s="66"/>
    </row>
    <row r="388" spans="21:67" x14ac:dyDescent="0.2"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85">
        <v>107</v>
      </c>
      <c r="AZ388" s="85"/>
      <c r="BA388" s="85">
        <f t="shared" si="28"/>
        <v>0.95787405744259901</v>
      </c>
      <c r="BB388" s="85">
        <f t="shared" si="29"/>
        <v>1.7265312343682779</v>
      </c>
      <c r="BC388" s="66"/>
      <c r="BD388" s="116"/>
      <c r="BE388" s="111"/>
      <c r="BF388" s="117"/>
      <c r="BG388" s="111"/>
      <c r="BH388" s="117"/>
      <c r="BI388" s="111"/>
      <c r="BJ388" s="111"/>
      <c r="BK388" s="111"/>
      <c r="BL388" s="66"/>
      <c r="BM388" s="66"/>
      <c r="BN388" s="66"/>
      <c r="BO388" s="66"/>
    </row>
    <row r="389" spans="21:67" x14ac:dyDescent="0.2"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85">
        <v>108</v>
      </c>
      <c r="AZ389" s="85"/>
      <c r="BA389" s="85">
        <f t="shared" si="28"/>
        <v>0.95825585496026511</v>
      </c>
      <c r="BB389" s="85">
        <f t="shared" si="29"/>
        <v>1.7307952461788902</v>
      </c>
      <c r="BC389" s="66"/>
      <c r="BD389" s="116"/>
      <c r="BE389" s="111"/>
      <c r="BF389" s="117"/>
      <c r="BG389" s="111"/>
      <c r="BH389" s="117"/>
      <c r="BI389" s="111"/>
      <c r="BJ389" s="111"/>
      <c r="BK389" s="111"/>
      <c r="BL389" s="66"/>
      <c r="BM389" s="66"/>
      <c r="BN389" s="66"/>
      <c r="BO389" s="66"/>
    </row>
    <row r="390" spans="21:67" x14ac:dyDescent="0.2"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85">
        <v>109</v>
      </c>
      <c r="AZ390" s="85"/>
      <c r="BA390" s="85">
        <f t="shared" si="28"/>
        <v>0.95863079503577908</v>
      </c>
      <c r="BB390" s="85">
        <f t="shared" si="29"/>
        <v>1.7350135233320123</v>
      </c>
      <c r="BC390" s="66"/>
      <c r="BD390" s="116"/>
      <c r="BE390" s="111"/>
      <c r="BF390" s="117"/>
      <c r="BG390" s="111"/>
      <c r="BH390" s="117"/>
      <c r="BI390" s="111"/>
      <c r="BJ390" s="111"/>
      <c r="BK390" s="111"/>
      <c r="BL390" s="66"/>
      <c r="BM390" s="66"/>
      <c r="BN390" s="66"/>
      <c r="BO390" s="66"/>
    </row>
    <row r="391" spans="21:67" x14ac:dyDescent="0.2"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85">
        <v>110</v>
      </c>
      <c r="AZ391" s="85"/>
      <c r="BA391" s="85">
        <f t="shared" si="28"/>
        <v>0.95899906074599783</v>
      </c>
      <c r="BB391" s="85">
        <f t="shared" si="29"/>
        <v>1.7391869821733341</v>
      </c>
      <c r="BC391" s="66"/>
      <c r="BD391" s="116"/>
      <c r="BE391" s="111"/>
      <c r="BF391" s="117"/>
      <c r="BG391" s="111"/>
      <c r="BH391" s="117"/>
      <c r="BI391" s="111"/>
      <c r="BJ391" s="111"/>
      <c r="BK391" s="111"/>
      <c r="BL391" s="66"/>
      <c r="BM391" s="66"/>
      <c r="BN391" s="66"/>
      <c r="BO391" s="66"/>
    </row>
    <row r="392" spans="21:67" x14ac:dyDescent="0.2"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85">
        <v>111</v>
      </c>
      <c r="AZ392" s="85"/>
      <c r="BA392" s="85">
        <f t="shared" si="28"/>
        <v>0.95936082870931427</v>
      </c>
      <c r="BB392" s="85">
        <f t="shared" si="29"/>
        <v>1.7433165124050003</v>
      </c>
      <c r="BC392" s="66"/>
      <c r="BD392" s="116"/>
      <c r="BE392" s="111"/>
      <c r="BF392" s="117"/>
      <c r="BG392" s="111"/>
      <c r="BH392" s="117"/>
      <c r="BI392" s="111"/>
      <c r="BJ392" s="111"/>
      <c r="BK392" s="111"/>
      <c r="BL392" s="66"/>
      <c r="BM392" s="66"/>
      <c r="BN392" s="66"/>
      <c r="BO392" s="66"/>
    </row>
    <row r="393" spans="21:67" x14ac:dyDescent="0.2"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85">
        <v>112</v>
      </c>
      <c r="AZ393" s="85"/>
      <c r="BA393" s="85">
        <f t="shared" si="28"/>
        <v>0.95971626936792198</v>
      </c>
      <c r="BB393" s="85">
        <f t="shared" si="29"/>
        <v>1.7474029780956282</v>
      </c>
      <c r="BC393" s="66"/>
      <c r="BD393" s="116"/>
      <c r="BE393" s="111"/>
      <c r="BF393" s="117"/>
      <c r="BG393" s="111"/>
      <c r="BH393" s="117"/>
      <c r="BI393" s="111"/>
      <c r="BJ393" s="111"/>
      <c r="BK393" s="111"/>
      <c r="BL393" s="66"/>
      <c r="BM393" s="66"/>
      <c r="BN393" s="66"/>
      <c r="BO393" s="66"/>
    </row>
    <row r="394" spans="21:67" x14ac:dyDescent="0.2"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85">
        <v>113</v>
      </c>
      <c r="AZ394" s="85"/>
      <c r="BA394" s="85">
        <f t="shared" si="28"/>
        <v>0.96006554725540494</v>
      </c>
      <c r="BB394" s="85">
        <f t="shared" si="29"/>
        <v>1.7514472186432763</v>
      </c>
      <c r="BC394" s="66"/>
      <c r="BD394" s="116"/>
      <c r="BE394" s="111"/>
      <c r="BF394" s="117"/>
      <c r="BG394" s="111"/>
      <c r="BH394" s="117"/>
      <c r="BI394" s="111"/>
      <c r="BJ394" s="111"/>
      <c r="BK394" s="111"/>
      <c r="BL394" s="66"/>
      <c r="BM394" s="66"/>
      <c r="BN394" s="66"/>
      <c r="BO394" s="66"/>
    </row>
    <row r="395" spans="21:67" x14ac:dyDescent="0.2"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85">
        <v>114</v>
      </c>
      <c r="AZ395" s="85"/>
      <c r="BA395" s="85">
        <f t="shared" si="28"/>
        <v>0.96040882125053806</v>
      </c>
      <c r="BB395" s="85">
        <f t="shared" si="29"/>
        <v>1.7554500496939986</v>
      </c>
      <c r="BC395" s="66"/>
      <c r="BD395" s="116"/>
      <c r="BE395" s="111"/>
      <c r="BF395" s="117"/>
      <c r="BG395" s="111"/>
      <c r="BH395" s="117"/>
      <c r="BI395" s="111"/>
      <c r="BJ395" s="111"/>
      <c r="BK395" s="111"/>
      <c r="BL395" s="66"/>
      <c r="BM395" s="66"/>
      <c r="BN395" s="66"/>
      <c r="BO395" s="66"/>
    </row>
    <row r="396" spans="21:67" x14ac:dyDescent="0.2"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85">
        <v>115</v>
      </c>
      <c r="AZ396" s="85"/>
      <c r="BA396" s="85">
        <f t="shared" si="28"/>
        <v>0.96074624481811799</v>
      </c>
      <c r="BB396" s="85">
        <f t="shared" si="29"/>
        <v>1.7594122640183736</v>
      </c>
      <c r="BC396" s="66"/>
      <c r="BD396" s="116"/>
      <c r="BE396" s="111"/>
      <c r="BF396" s="117"/>
      <c r="BG396" s="111"/>
      <c r="BH396" s="117"/>
      <c r="BI396" s="111"/>
      <c r="BJ396" s="111"/>
      <c r="BK396" s="111"/>
      <c r="BL396" s="66"/>
      <c r="BM396" s="66"/>
      <c r="BN396" s="66"/>
      <c r="BO396" s="66"/>
    </row>
    <row r="397" spans="21:67" x14ac:dyDescent="0.2"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85">
        <v>116</v>
      </c>
      <c r="AZ397" s="85"/>
      <c r="BA397" s="85">
        <f t="shared" si="28"/>
        <v>0.96107796623759212</v>
      </c>
      <c r="BB397" s="85">
        <f t="shared" si="29"/>
        <v>1.7633346323483075</v>
      </c>
      <c r="BC397" s="66"/>
      <c r="BD397" s="116"/>
      <c r="BE397" s="111"/>
      <c r="BF397" s="117"/>
      <c r="BG397" s="111"/>
      <c r="BH397" s="117"/>
      <c r="BI397" s="111"/>
      <c r="BJ397" s="111"/>
      <c r="BK397" s="111"/>
      <c r="BL397" s="66"/>
      <c r="BM397" s="66"/>
      <c r="BN397" s="66"/>
      <c r="BO397" s="66"/>
    </row>
    <row r="398" spans="21:67" x14ac:dyDescent="0.2"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85">
        <v>117</v>
      </c>
      <c r="AZ398" s="85"/>
      <c r="BA398" s="85">
        <f t="shared" si="28"/>
        <v>0.9614041288202001</v>
      </c>
      <c r="BB398" s="85">
        <f t="shared" si="29"/>
        <v>1.7672179041762153</v>
      </c>
      <c r="BC398" s="66"/>
      <c r="BD398" s="116"/>
      <c r="BE398" s="111"/>
      <c r="BF398" s="117"/>
      <c r="BG398" s="111"/>
      <c r="BH398" s="117"/>
      <c r="BI398" s="111"/>
      <c r="BJ398" s="111"/>
      <c r="BK398" s="111"/>
      <c r="BL398" s="66"/>
      <c r="BM398" s="66"/>
      <c r="BN398" s="66"/>
      <c r="BO398" s="66"/>
    </row>
    <row r="399" spans="21:67" x14ac:dyDescent="0.2"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85">
        <v>118</v>
      </c>
      <c r="AZ399" s="85"/>
      <c r="BA399" s="85">
        <f t="shared" si="28"/>
        <v>0.96172487111529636</v>
      </c>
      <c r="BB399" s="85">
        <f t="shared" si="29"/>
        <v>1.7710628085186089</v>
      </c>
      <c r="BC399" s="66"/>
      <c r="BD399" s="116"/>
      <c r="BE399" s="111"/>
      <c r="BF399" s="117"/>
      <c r="BG399" s="111"/>
      <c r="BH399" s="117"/>
      <c r="BI399" s="111"/>
      <c r="BJ399" s="111"/>
      <c r="BK399" s="111"/>
      <c r="BL399" s="66"/>
      <c r="BM399" s="66"/>
      <c r="BN399" s="66"/>
      <c r="BO399" s="66"/>
    </row>
    <row r="400" spans="21:67" x14ac:dyDescent="0.2"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85">
        <v>119</v>
      </c>
      <c r="AZ400" s="85"/>
      <c r="BA400" s="85">
        <f t="shared" si="28"/>
        <v>0.96204032710647591</v>
      </c>
      <c r="BB400" s="85">
        <f t="shared" si="29"/>
        <v>1.7748700546459288</v>
      </c>
      <c r="BC400" s="66"/>
      <c r="BD400" s="116"/>
      <c r="BE400" s="111"/>
      <c r="BF400" s="117"/>
      <c r="BG400" s="111"/>
      <c r="BH400" s="117"/>
      <c r="BI400" s="111"/>
      <c r="BJ400" s="111"/>
      <c r="BK400" s="111"/>
      <c r="BL400" s="66"/>
      <c r="BM400" s="66"/>
      <c r="BN400" s="66"/>
      <c r="BO400" s="66"/>
    </row>
    <row r="401" spans="21:67" x14ac:dyDescent="0.2"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85">
        <v>120</v>
      </c>
      <c r="AZ401" s="85"/>
      <c r="BA401" s="85">
        <f t="shared" si="28"/>
        <v>0.96235062639808855</v>
      </c>
      <c r="BB401" s="85">
        <f t="shared" si="29"/>
        <v>1.7786403327804301</v>
      </c>
      <c r="BC401" s="66"/>
      <c r="BD401" s="116"/>
      <c r="BE401" s="111"/>
      <c r="BF401" s="117"/>
      <c r="BG401" s="111"/>
      <c r="BH401" s="117"/>
      <c r="BI401" s="111"/>
      <c r="BJ401" s="111"/>
      <c r="BK401" s="111"/>
      <c r="BL401" s="66"/>
      <c r="BM401" s="66"/>
      <c r="BN401" s="66"/>
      <c r="BO401" s="66"/>
    </row>
  </sheetData>
  <mergeCells count="96">
    <mergeCell ref="O5:V5"/>
    <mergeCell ref="B1:F3"/>
    <mergeCell ref="J1:M1"/>
    <mergeCell ref="J2:M2"/>
    <mergeCell ref="J3:M3"/>
    <mergeCell ref="O4:V4"/>
    <mergeCell ref="C6:D6"/>
    <mergeCell ref="E6:F6"/>
    <mergeCell ref="G6:I6"/>
    <mergeCell ref="O6:V7"/>
    <mergeCell ref="C8:D8"/>
    <mergeCell ref="E8:F8"/>
    <mergeCell ref="G8:I8"/>
    <mergeCell ref="O8:V8"/>
    <mergeCell ref="C12:D12"/>
    <mergeCell ref="E12:F12"/>
    <mergeCell ref="G12:H12"/>
    <mergeCell ref="I12:K12"/>
    <mergeCell ref="O12:V12"/>
    <mergeCell ref="O9:V10"/>
    <mergeCell ref="C10:D10"/>
    <mergeCell ref="E10:F10"/>
    <mergeCell ref="G10:H10"/>
    <mergeCell ref="O11:V11"/>
    <mergeCell ref="C14:D14"/>
    <mergeCell ref="E14:F14"/>
    <mergeCell ref="G14:H14"/>
    <mergeCell ref="O14:V16"/>
    <mergeCell ref="B15:M15"/>
    <mergeCell ref="C16:D16"/>
    <mergeCell ref="E16:F16"/>
    <mergeCell ref="G16:H16"/>
    <mergeCell ref="F18:F139"/>
    <mergeCell ref="G18:I19"/>
    <mergeCell ref="K18:M19"/>
    <mergeCell ref="O18:S18"/>
    <mergeCell ref="O20:S20"/>
    <mergeCell ref="O22:S22"/>
    <mergeCell ref="O24:S24"/>
    <mergeCell ref="O27:R28"/>
    <mergeCell ref="O30:S31"/>
    <mergeCell ref="O41:R42"/>
    <mergeCell ref="O44:S45"/>
    <mergeCell ref="T30:T31"/>
    <mergeCell ref="U30:U31"/>
    <mergeCell ref="O34:R35"/>
    <mergeCell ref="O37:S38"/>
    <mergeCell ref="T37:T38"/>
    <mergeCell ref="U37:U38"/>
    <mergeCell ref="T44:T45"/>
    <mergeCell ref="U44:U45"/>
    <mergeCell ref="AY152:BB153"/>
    <mergeCell ref="BD152:BH153"/>
    <mergeCell ref="BM152:BO153"/>
    <mergeCell ref="BJ152:BK153"/>
    <mergeCell ref="U156:W156"/>
    <mergeCell ref="AA156:AC156"/>
    <mergeCell ref="AG156:AI156"/>
    <mergeCell ref="AM156:AO156"/>
    <mergeCell ref="AS156:AU156"/>
    <mergeCell ref="AS157:AU157"/>
    <mergeCell ref="U158:W158"/>
    <mergeCell ref="U160:W160"/>
    <mergeCell ref="U162:W162"/>
    <mergeCell ref="AA162:AC162"/>
    <mergeCell ref="AG162:AI162"/>
    <mergeCell ref="U164:W164"/>
    <mergeCell ref="AA164:AC164"/>
    <mergeCell ref="AG164:AI164"/>
    <mergeCell ref="U166:W166"/>
    <mergeCell ref="AA166:AC166"/>
    <mergeCell ref="Q190:T196"/>
    <mergeCell ref="AM168:AO168"/>
    <mergeCell ref="AS170:AU170"/>
    <mergeCell ref="U172:W172"/>
    <mergeCell ref="AA172:AC172"/>
    <mergeCell ref="AG172:AI172"/>
    <mergeCell ref="AM172:AO172"/>
    <mergeCell ref="AS172:AU172"/>
    <mergeCell ref="U168:W168"/>
    <mergeCell ref="AA168:AC168"/>
    <mergeCell ref="AG168:AI168"/>
    <mergeCell ref="U174:W174"/>
    <mergeCell ref="AA174:AC174"/>
    <mergeCell ref="AG174:AI174"/>
    <mergeCell ref="AM174:AO174"/>
    <mergeCell ref="AS174:AU174"/>
    <mergeCell ref="Q211:T213"/>
    <mergeCell ref="V211:V213"/>
    <mergeCell ref="AY278:BB279"/>
    <mergeCell ref="AS198:AT202"/>
    <mergeCell ref="Q203:T205"/>
    <mergeCell ref="V203:V205"/>
    <mergeCell ref="AS203:AT203"/>
    <mergeCell ref="Q207:T209"/>
    <mergeCell ref="V207:V209"/>
  </mergeCells>
  <dataValidations count="7">
    <dataValidation type="list" allowBlank="1" showInputMessage="1" showErrorMessage="1" sqref="G10">
      <formula1>$Q$154:$Q$161</formula1>
    </dataValidation>
    <dataValidation type="list" allowBlank="1" showInputMessage="1" showErrorMessage="1" sqref="G8:I8">
      <formula1>$Q$167:$Q$171</formula1>
    </dataValidation>
    <dataValidation type="list" allowBlank="1" showInputMessage="1" showErrorMessage="1" sqref="G6:I6">
      <formula1>$N$154:$N$249</formula1>
    </dataValidation>
    <dataValidation showDropDown="1" showInputMessage="1" showErrorMessage="1" sqref="G12 G14"/>
    <dataValidation type="list" showInputMessage="1" showErrorMessage="1" sqref="U63 U29 U46 U36 U43">
      <formula1>$Q$176:$Q$179</formula1>
    </dataValidation>
    <dataValidation type="list" allowBlank="1" showInputMessage="1" showErrorMessage="1" sqref="G16">
      <formula1>Q173:Q174</formula1>
    </dataValidation>
    <dataValidation type="list" allowBlank="1" showInputMessage="1" showErrorMessage="1" sqref="H16">
      <formula1>R172:R173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01"/>
  <sheetViews>
    <sheetView zoomScaleNormal="100" workbookViewId="0">
      <selection activeCell="W35" sqref="W35"/>
    </sheetView>
  </sheetViews>
  <sheetFormatPr defaultRowHeight="12.75" x14ac:dyDescent="0.2"/>
  <cols>
    <col min="1" max="1" width="3.7109375" customWidth="1"/>
    <col min="2" max="2" width="2.7109375" customWidth="1"/>
    <col min="3" max="3" width="5.7109375" customWidth="1"/>
    <col min="5" max="5" width="5.7109375" customWidth="1"/>
    <col min="6" max="6" width="2.7109375" customWidth="1"/>
    <col min="7" max="7" width="5.7109375" customWidth="1"/>
    <col min="9" max="9" width="5.7109375" customWidth="1"/>
    <col min="10" max="10" width="2.7109375" customWidth="1"/>
    <col min="11" max="11" width="5.7109375" customWidth="1"/>
    <col min="13" max="13" width="5.7109375" customWidth="1"/>
    <col min="17" max="17" width="10.5703125" customWidth="1"/>
    <col min="20" max="20" width="9.5703125" bestFit="1" customWidth="1"/>
    <col min="21" max="21" width="16" customWidth="1"/>
  </cols>
  <sheetData>
    <row r="1" spans="1:43" ht="13.5" customHeight="1" thickBot="1" x14ac:dyDescent="0.3">
      <c r="A1" s="226" t="s">
        <v>156</v>
      </c>
      <c r="B1" s="330" t="s">
        <v>112</v>
      </c>
      <c r="C1" s="331"/>
      <c r="D1" s="331"/>
      <c r="E1" s="332"/>
      <c r="F1" s="333"/>
      <c r="H1" s="17" t="s">
        <v>6</v>
      </c>
      <c r="I1" s="13"/>
      <c r="J1" s="343" t="s">
        <v>155</v>
      </c>
      <c r="K1" s="344"/>
      <c r="L1" s="344"/>
      <c r="M1" s="345"/>
      <c r="W1" s="43"/>
      <c r="AJ1" s="30"/>
      <c r="AK1" s="30"/>
      <c r="AL1" s="30"/>
      <c r="AM1" s="30"/>
      <c r="AN1" s="30"/>
      <c r="AO1" s="30"/>
      <c r="AP1" s="27"/>
      <c r="AQ1" s="27"/>
    </row>
    <row r="2" spans="1:43" ht="13.5" customHeight="1" thickBot="1" x14ac:dyDescent="0.3">
      <c r="A2" s="1"/>
      <c r="B2" s="334"/>
      <c r="C2" s="335"/>
      <c r="D2" s="335"/>
      <c r="E2" s="336"/>
      <c r="F2" s="337"/>
      <c r="H2" s="19" t="s">
        <v>7</v>
      </c>
      <c r="I2" s="18"/>
      <c r="J2" s="351"/>
      <c r="K2" s="352"/>
      <c r="L2" s="352"/>
      <c r="M2" s="353"/>
      <c r="W2" s="43"/>
      <c r="AJ2" s="30"/>
      <c r="AK2" s="30"/>
      <c r="AL2" s="30"/>
      <c r="AM2" s="30"/>
      <c r="AN2" s="30"/>
      <c r="AO2" s="30"/>
      <c r="AP2" s="27"/>
      <c r="AQ2" s="27"/>
    </row>
    <row r="3" spans="1:43" ht="13.5" customHeight="1" thickBot="1" x14ac:dyDescent="0.25">
      <c r="A3" s="1"/>
      <c r="B3" s="338"/>
      <c r="C3" s="339"/>
      <c r="D3" s="339"/>
      <c r="E3" s="339"/>
      <c r="F3" s="340"/>
      <c r="H3" s="20" t="s">
        <v>119</v>
      </c>
      <c r="I3" s="14"/>
      <c r="J3" s="351" t="s">
        <v>152</v>
      </c>
      <c r="K3" s="354"/>
      <c r="L3" s="354"/>
      <c r="M3" s="355"/>
      <c r="W3" s="44"/>
      <c r="AJ3" s="30"/>
      <c r="AK3" s="30"/>
      <c r="AL3" s="30"/>
      <c r="AM3" s="30"/>
      <c r="AN3" s="30"/>
      <c r="AO3" s="30"/>
      <c r="AP3" s="27"/>
      <c r="AQ3" s="27"/>
    </row>
    <row r="4" spans="1:43" ht="13.5" customHeight="1" thickBot="1" x14ac:dyDescent="0.3">
      <c r="A4" s="1"/>
      <c r="N4" s="16"/>
      <c r="O4" s="378" t="s">
        <v>143</v>
      </c>
      <c r="P4" s="379"/>
      <c r="Q4" s="379"/>
      <c r="R4" s="379"/>
      <c r="S4" s="379"/>
      <c r="T4" s="379"/>
      <c r="U4" s="379"/>
      <c r="V4" s="380"/>
      <c r="W4" s="45"/>
      <c r="AJ4" s="30"/>
      <c r="AK4" s="30"/>
      <c r="AL4" s="30"/>
      <c r="AM4" s="30"/>
      <c r="AN4" s="30"/>
      <c r="AO4" s="30"/>
      <c r="AP4" s="27"/>
      <c r="AQ4" s="27"/>
    </row>
    <row r="5" spans="1:43" ht="13.5" customHeight="1" thickTop="1" x14ac:dyDescent="0.2">
      <c r="A5" s="1"/>
      <c r="B5" s="4"/>
      <c r="C5" s="5"/>
      <c r="D5" s="5"/>
      <c r="E5" s="5"/>
      <c r="F5" s="5"/>
      <c r="G5" s="5"/>
      <c r="H5" s="5"/>
      <c r="I5" s="5"/>
      <c r="J5" s="5"/>
      <c r="K5" s="21"/>
      <c r="L5" s="21"/>
      <c r="M5" s="22"/>
      <c r="O5" s="307" t="s">
        <v>3</v>
      </c>
      <c r="P5" s="308"/>
      <c r="Q5" s="308"/>
      <c r="R5" s="308"/>
      <c r="S5" s="308"/>
      <c r="T5" s="308"/>
      <c r="U5" s="308"/>
      <c r="V5" s="309"/>
      <c r="W5" s="24"/>
      <c r="AJ5" s="30"/>
      <c r="AK5" s="30"/>
      <c r="AL5" s="30"/>
      <c r="AM5" s="30"/>
      <c r="AN5" s="30"/>
      <c r="AO5" s="30"/>
      <c r="AP5" s="27"/>
      <c r="AQ5" s="27"/>
    </row>
    <row r="6" spans="1:43" ht="13.5" customHeight="1" x14ac:dyDescent="0.25">
      <c r="A6" s="1"/>
      <c r="B6" s="120"/>
      <c r="C6" s="317" t="s">
        <v>9</v>
      </c>
      <c r="D6" s="318"/>
      <c r="E6" s="346" t="s">
        <v>11</v>
      </c>
      <c r="F6" s="347"/>
      <c r="G6" s="348" t="s">
        <v>25</v>
      </c>
      <c r="H6" s="349"/>
      <c r="I6" s="350"/>
      <c r="J6" s="121"/>
      <c r="K6" s="121"/>
      <c r="L6" s="121"/>
      <c r="M6" s="122"/>
      <c r="O6" s="307" t="s">
        <v>1</v>
      </c>
      <c r="P6" s="381"/>
      <c r="Q6" s="381"/>
      <c r="R6" s="381"/>
      <c r="S6" s="381"/>
      <c r="T6" s="381"/>
      <c r="U6" s="381"/>
      <c r="V6" s="382"/>
      <c r="W6" s="15"/>
      <c r="AJ6" s="30"/>
      <c r="AK6" s="30"/>
      <c r="AL6" s="30"/>
      <c r="AM6" s="30"/>
      <c r="AN6" s="30"/>
      <c r="AO6" s="30"/>
      <c r="AP6" s="27"/>
      <c r="AQ6" s="27"/>
    </row>
    <row r="7" spans="1:43" ht="13.5" customHeight="1" x14ac:dyDescent="0.2">
      <c r="A7" s="1"/>
      <c r="B7" s="120"/>
      <c r="C7" s="123"/>
      <c r="D7" s="123"/>
      <c r="E7" s="123"/>
      <c r="F7" s="123"/>
      <c r="G7" s="124"/>
      <c r="H7" s="124"/>
      <c r="I7" s="124"/>
      <c r="J7" s="121"/>
      <c r="K7" s="121"/>
      <c r="L7" s="121"/>
      <c r="M7" s="122"/>
      <c r="O7" s="307"/>
      <c r="P7" s="381"/>
      <c r="Q7" s="381"/>
      <c r="R7" s="381"/>
      <c r="S7" s="381"/>
      <c r="T7" s="381"/>
      <c r="U7" s="381"/>
      <c r="V7" s="382"/>
      <c r="W7" s="15"/>
      <c r="AJ7" s="30"/>
      <c r="AK7" s="30"/>
      <c r="AL7" s="30"/>
      <c r="AM7" s="30"/>
      <c r="AN7" s="30"/>
      <c r="AO7" s="30"/>
      <c r="AP7" s="27"/>
      <c r="AQ7" s="27"/>
    </row>
    <row r="8" spans="1:43" ht="13.5" customHeight="1" x14ac:dyDescent="0.25">
      <c r="A8" s="1"/>
      <c r="B8" s="125"/>
      <c r="C8" s="317" t="s">
        <v>134</v>
      </c>
      <c r="D8" s="318"/>
      <c r="E8" s="305" t="s">
        <v>11</v>
      </c>
      <c r="F8" s="306"/>
      <c r="G8" s="301" t="s">
        <v>139</v>
      </c>
      <c r="H8" s="341"/>
      <c r="I8" s="342"/>
      <c r="J8" s="121"/>
      <c r="K8" s="121"/>
      <c r="L8" s="121"/>
      <c r="M8" s="122"/>
      <c r="O8" s="307" t="s">
        <v>0</v>
      </c>
      <c r="P8" s="383"/>
      <c r="Q8" s="383"/>
      <c r="R8" s="383"/>
      <c r="S8" s="383"/>
      <c r="T8" s="383"/>
      <c r="U8" s="383"/>
      <c r="V8" s="384"/>
      <c r="W8" s="15"/>
      <c r="AJ8" s="37"/>
      <c r="AK8" s="37"/>
      <c r="AL8" s="37"/>
      <c r="AM8" s="37"/>
      <c r="AN8" s="37"/>
      <c r="AO8" s="37"/>
      <c r="AP8" s="29"/>
      <c r="AQ8" s="29"/>
    </row>
    <row r="9" spans="1:43" ht="13.5" customHeight="1" x14ac:dyDescent="0.25">
      <c r="A9" s="1"/>
      <c r="B9" s="125"/>
      <c r="C9" s="126"/>
      <c r="D9" s="126"/>
      <c r="E9" s="126"/>
      <c r="F9" s="126"/>
      <c r="G9" s="127"/>
      <c r="H9" s="127"/>
      <c r="I9" s="127"/>
      <c r="J9" s="121"/>
      <c r="K9" s="121"/>
      <c r="L9" s="121"/>
      <c r="M9" s="122"/>
      <c r="O9" s="307" t="s">
        <v>2</v>
      </c>
      <c r="P9" s="308"/>
      <c r="Q9" s="308"/>
      <c r="R9" s="308"/>
      <c r="S9" s="308"/>
      <c r="T9" s="308"/>
      <c r="U9" s="308"/>
      <c r="V9" s="309"/>
      <c r="W9" s="15"/>
      <c r="AJ9" s="38"/>
      <c r="AK9" s="38"/>
      <c r="AL9" s="37"/>
      <c r="AM9" s="37"/>
      <c r="AN9" s="37"/>
      <c r="AO9" s="37"/>
      <c r="AP9" s="29"/>
      <c r="AQ9" s="29"/>
    </row>
    <row r="10" spans="1:43" ht="13.5" customHeight="1" x14ac:dyDescent="0.25">
      <c r="A10" s="1"/>
      <c r="B10" s="125"/>
      <c r="C10" s="317" t="s">
        <v>18</v>
      </c>
      <c r="D10" s="318"/>
      <c r="E10" s="305" t="s">
        <v>11</v>
      </c>
      <c r="F10" s="306"/>
      <c r="G10" s="301" t="s">
        <v>16</v>
      </c>
      <c r="H10" s="302"/>
      <c r="I10" s="64"/>
      <c r="J10" s="121"/>
      <c r="K10" s="121"/>
      <c r="L10" s="121"/>
      <c r="M10" s="122"/>
      <c r="O10" s="310"/>
      <c r="P10" s="308"/>
      <c r="Q10" s="308"/>
      <c r="R10" s="308"/>
      <c r="S10" s="308"/>
      <c r="T10" s="308"/>
      <c r="U10" s="308"/>
      <c r="V10" s="309"/>
      <c r="W10" s="46"/>
      <c r="AJ10" s="38"/>
      <c r="AK10" s="38"/>
      <c r="AL10" s="30"/>
      <c r="AM10" s="30"/>
      <c r="AN10" s="30"/>
      <c r="AO10" s="30"/>
      <c r="AP10" s="27"/>
      <c r="AQ10" s="27"/>
    </row>
    <row r="11" spans="1:43" ht="13.5" customHeight="1" x14ac:dyDescent="0.25">
      <c r="A11" s="1"/>
      <c r="B11" s="128"/>
      <c r="C11" s="129"/>
      <c r="D11" s="129"/>
      <c r="E11" s="129"/>
      <c r="F11" s="129"/>
      <c r="G11" s="129"/>
      <c r="H11" s="129"/>
      <c r="I11" s="129"/>
      <c r="J11" s="129"/>
      <c r="K11" s="121"/>
      <c r="L11" s="121"/>
      <c r="M11" s="122"/>
      <c r="O11" s="311" t="s">
        <v>150</v>
      </c>
      <c r="P11" s="312"/>
      <c r="Q11" s="312"/>
      <c r="R11" s="312"/>
      <c r="S11" s="312"/>
      <c r="T11" s="312"/>
      <c r="U11" s="312"/>
      <c r="V11" s="313"/>
      <c r="W11" s="15"/>
      <c r="AJ11" s="15"/>
      <c r="AK11" s="15"/>
      <c r="AL11" s="15"/>
      <c r="AM11" s="15"/>
      <c r="AN11" s="30"/>
      <c r="AO11" s="30"/>
      <c r="AP11" s="27"/>
      <c r="AQ11" s="27"/>
    </row>
    <row r="12" spans="1:43" ht="13.5" customHeight="1" x14ac:dyDescent="0.25">
      <c r="A12" s="1"/>
      <c r="B12" s="125"/>
      <c r="C12" s="319" t="s">
        <v>46</v>
      </c>
      <c r="D12" s="320"/>
      <c r="E12" s="305" t="s">
        <v>45</v>
      </c>
      <c r="F12" s="306"/>
      <c r="G12" s="321">
        <v>1E-3</v>
      </c>
      <c r="H12" s="323"/>
      <c r="I12" s="356" t="str">
        <f>TEXT(TEXT(G12,"."&amp;REPT("0",G14)&amp;"E+000"),"0"&amp;REPT(".",(G14-(1+INT(LOG10(ABS(G12)))))&gt;0)&amp; REPT("0",(G14-(1+INT(LOG10(ABS(G12)))))*((G14-(1+INT(LOG10(ABS(G12)))))&gt;0)))</f>
        <v>0.00100</v>
      </c>
      <c r="J12" s="357"/>
      <c r="K12" s="358"/>
      <c r="L12" s="121"/>
      <c r="M12" s="122"/>
      <c r="O12" s="314" t="s">
        <v>151</v>
      </c>
      <c r="P12" s="315"/>
      <c r="Q12" s="315"/>
      <c r="R12" s="315"/>
      <c r="S12" s="315"/>
      <c r="T12" s="315"/>
      <c r="U12" s="315"/>
      <c r="V12" s="316"/>
      <c r="W12" s="47"/>
      <c r="AJ12" s="30"/>
      <c r="AK12" s="30"/>
      <c r="AL12" s="30"/>
      <c r="AM12" s="30"/>
      <c r="AN12" s="37"/>
      <c r="AO12" s="37"/>
      <c r="AP12" s="29"/>
      <c r="AQ12" s="29"/>
    </row>
    <row r="13" spans="1:43" ht="13.5" customHeight="1" x14ac:dyDescent="0.2">
      <c r="A13" s="1"/>
      <c r="B13" s="220"/>
      <c r="C13" s="131"/>
      <c r="D13" s="131"/>
      <c r="E13" s="131"/>
      <c r="F13" s="131"/>
      <c r="G13" s="131"/>
      <c r="H13" s="131"/>
      <c r="I13" s="131"/>
      <c r="J13" s="123"/>
      <c r="K13" s="121"/>
      <c r="L13" s="121"/>
      <c r="M13" s="122"/>
      <c r="O13" s="219"/>
      <c r="P13" s="221"/>
      <c r="Q13" s="221"/>
      <c r="R13" s="221"/>
      <c r="S13" s="221"/>
      <c r="T13" s="221"/>
      <c r="U13" s="221"/>
      <c r="V13" s="222"/>
      <c r="W13" s="15"/>
      <c r="X13" s="3"/>
      <c r="AJ13" s="37"/>
      <c r="AK13" s="37"/>
      <c r="AL13" s="37"/>
      <c r="AM13" s="37"/>
      <c r="AN13" s="37"/>
      <c r="AO13" s="37"/>
      <c r="AP13" s="29"/>
      <c r="AQ13" s="29"/>
    </row>
    <row r="14" spans="1:43" ht="13.5" customHeight="1" x14ac:dyDescent="0.25">
      <c r="A14" s="1"/>
      <c r="B14" s="220"/>
      <c r="C14" s="319" t="s">
        <v>89</v>
      </c>
      <c r="D14" s="320"/>
      <c r="E14" s="305" t="s">
        <v>45</v>
      </c>
      <c r="F14" s="306"/>
      <c r="G14" s="321">
        <v>3</v>
      </c>
      <c r="H14" s="322"/>
      <c r="I14" s="132"/>
      <c r="J14" s="123"/>
      <c r="K14" s="121"/>
      <c r="L14" s="121"/>
      <c r="M14" s="122"/>
      <c r="N14" s="10"/>
      <c r="O14" s="372" t="s">
        <v>144</v>
      </c>
      <c r="P14" s="373"/>
      <c r="Q14" s="373"/>
      <c r="R14" s="373"/>
      <c r="S14" s="373"/>
      <c r="T14" s="373"/>
      <c r="U14" s="373"/>
      <c r="V14" s="374"/>
      <c r="W14" s="47"/>
      <c r="X14" s="3"/>
      <c r="AJ14" s="37"/>
      <c r="AK14" s="37"/>
      <c r="AL14" s="37"/>
      <c r="AM14" s="37"/>
      <c r="AN14" s="37"/>
      <c r="AO14" s="37"/>
      <c r="AP14" s="29"/>
      <c r="AQ14" s="29"/>
    </row>
    <row r="15" spans="1:43" ht="13.5" customHeight="1" x14ac:dyDescent="0.2">
      <c r="A15" s="1"/>
      <c r="B15" s="324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6"/>
      <c r="N15" s="10"/>
      <c r="O15" s="372"/>
      <c r="P15" s="373"/>
      <c r="Q15" s="373"/>
      <c r="R15" s="373"/>
      <c r="S15" s="373"/>
      <c r="T15" s="373"/>
      <c r="U15" s="373"/>
      <c r="V15" s="374"/>
      <c r="W15" s="47"/>
      <c r="X15" s="3"/>
      <c r="AJ15" s="37"/>
      <c r="AK15" s="37"/>
      <c r="AL15" s="37"/>
      <c r="AM15" s="37"/>
      <c r="AN15" s="37"/>
      <c r="AO15" s="37"/>
      <c r="AP15" s="29"/>
      <c r="AQ15" s="29"/>
    </row>
    <row r="16" spans="1:43" ht="13.5" customHeight="1" thickBot="1" x14ac:dyDescent="0.3">
      <c r="A16" s="1"/>
      <c r="B16" s="220"/>
      <c r="C16" s="319" t="s">
        <v>124</v>
      </c>
      <c r="D16" s="327"/>
      <c r="E16" s="328" t="s">
        <v>45</v>
      </c>
      <c r="F16" s="329"/>
      <c r="G16" s="303">
        <v>99</v>
      </c>
      <c r="H16" s="304"/>
      <c r="I16" s="23"/>
      <c r="J16" s="123"/>
      <c r="K16" s="121"/>
      <c r="L16" s="121"/>
      <c r="M16" s="122"/>
      <c r="N16" s="10"/>
      <c r="O16" s="375"/>
      <c r="P16" s="376"/>
      <c r="Q16" s="376"/>
      <c r="R16" s="376"/>
      <c r="S16" s="376"/>
      <c r="T16" s="376"/>
      <c r="U16" s="376"/>
      <c r="V16" s="377"/>
      <c r="W16" s="224"/>
      <c r="X16" s="3"/>
      <c r="AJ16" s="37"/>
      <c r="AK16" s="37"/>
      <c r="AL16" s="37"/>
      <c r="AM16" s="37"/>
      <c r="AN16" s="37"/>
      <c r="AO16" s="37"/>
      <c r="AP16" s="29"/>
      <c r="AQ16" s="29"/>
    </row>
    <row r="17" spans="1:43" ht="13.5" customHeight="1" thickBot="1" x14ac:dyDescent="0.25">
      <c r="A17" s="1"/>
      <c r="B17" s="220"/>
      <c r="C17" s="131"/>
      <c r="D17" s="131"/>
      <c r="E17" s="131"/>
      <c r="F17" s="131"/>
      <c r="G17" s="133"/>
      <c r="H17" s="133"/>
      <c r="I17" s="133"/>
      <c r="J17" s="123"/>
      <c r="K17" s="121"/>
      <c r="L17" s="121"/>
      <c r="M17" s="122"/>
      <c r="N17" s="10"/>
      <c r="O17" s="178"/>
      <c r="P17" s="178"/>
      <c r="W17" s="47"/>
      <c r="X17" s="3"/>
      <c r="AJ17" s="37"/>
      <c r="AK17" s="37"/>
      <c r="AL17" s="37"/>
      <c r="AM17" s="37"/>
      <c r="AN17" s="37"/>
      <c r="AO17" s="37"/>
      <c r="AP17" s="29"/>
      <c r="AQ17" s="29"/>
    </row>
    <row r="18" spans="1:43" ht="13.5" customHeight="1" thickBot="1" x14ac:dyDescent="0.3">
      <c r="A18" s="1"/>
      <c r="B18" s="120"/>
      <c r="C18" s="67"/>
      <c r="D18" s="134" t="s">
        <v>120</v>
      </c>
      <c r="E18" s="135"/>
      <c r="F18" s="300"/>
      <c r="G18" s="366" t="s">
        <v>121</v>
      </c>
      <c r="H18" s="367"/>
      <c r="I18" s="368"/>
      <c r="J18" s="123"/>
      <c r="K18" s="360" t="s">
        <v>145</v>
      </c>
      <c r="L18" s="361"/>
      <c r="M18" s="362"/>
      <c r="N18" s="10"/>
      <c r="O18" s="259" t="s">
        <v>142</v>
      </c>
      <c r="P18" s="260"/>
      <c r="Q18" s="260"/>
      <c r="R18" s="260"/>
      <c r="S18" s="260"/>
      <c r="T18" s="61" t="s">
        <v>45</v>
      </c>
      <c r="U18" s="118">
        <f>MAX(D20:D139)</f>
        <v>82</v>
      </c>
      <c r="V18" s="65" t="str">
        <f>IF(G10=0,"Units?",G10)</f>
        <v>ug/L</v>
      </c>
      <c r="W18" s="47"/>
      <c r="X18" s="3"/>
      <c r="AJ18" s="37"/>
      <c r="AK18" s="37"/>
      <c r="AL18" s="37"/>
      <c r="AM18" s="37"/>
      <c r="AN18" s="37"/>
      <c r="AO18" s="37"/>
      <c r="AP18" s="29"/>
      <c r="AQ18" s="29"/>
    </row>
    <row r="19" spans="1:43" ht="13.5" customHeight="1" thickBot="1" x14ac:dyDescent="0.25">
      <c r="A19" s="1"/>
      <c r="B19" s="120"/>
      <c r="C19" s="68"/>
      <c r="D19" s="70"/>
      <c r="E19" s="69"/>
      <c r="F19" s="300"/>
      <c r="G19" s="369"/>
      <c r="H19" s="370"/>
      <c r="I19" s="371"/>
      <c r="J19" s="123"/>
      <c r="K19" s="363"/>
      <c r="L19" s="364"/>
      <c r="M19" s="365"/>
      <c r="W19" s="47"/>
      <c r="X19" s="3"/>
      <c r="AJ19" s="37"/>
      <c r="AK19" s="37"/>
      <c r="AL19" s="37"/>
      <c r="AM19" s="37"/>
      <c r="AN19" s="37"/>
      <c r="AO19" s="37"/>
      <c r="AP19" s="29"/>
      <c r="AQ19" s="29"/>
    </row>
    <row r="20" spans="1:43" ht="13.5" customHeight="1" thickBot="1" x14ac:dyDescent="0.25">
      <c r="A20" s="2">
        <v>1</v>
      </c>
      <c r="B20" s="120"/>
      <c r="C20" s="68"/>
      <c r="D20" s="179">
        <v>82</v>
      </c>
      <c r="E20" s="69"/>
      <c r="F20" s="300"/>
      <c r="G20" s="136"/>
      <c r="H20" s="137" t="str">
        <f>IF(D20="ND","&lt;"&amp;$I$12,IF(D20=0,"",TEXT(TEXT(D20,"."&amp;REPT("0",$G$14)&amp;"E+000"),"0"&amp;REPT(".",($G$14-(1+INT(LOG10(ABS(D20)))))&gt;0)&amp;REPT("0",($G$14-(1+INT(LOG10(ABS(D20)))))*(($G$14-(1+INT(LOG10(ABS(D20)))))&gt;0)))))</f>
        <v>82.0</v>
      </c>
      <c r="I20" s="138"/>
      <c r="J20" s="123"/>
      <c r="K20" s="68"/>
      <c r="L20" s="139"/>
      <c r="M20" s="140"/>
      <c r="O20" s="259" t="s">
        <v>97</v>
      </c>
      <c r="P20" s="260"/>
      <c r="Q20" s="260"/>
      <c r="R20" s="260"/>
      <c r="S20" s="260"/>
      <c r="T20" s="61" t="s">
        <v>45</v>
      </c>
      <c r="U20" s="119" t="str">
        <f>TEXT(TEXT(AV200,"."&amp;REPT("0",$G$14)&amp;"E+000"),"0"&amp;REPT(".",($G$14-(1+INT(LOG10(ABS(AV200)))))&gt;0)&amp; REPT("0",($G$14-(1+INT(LOG10(ABS(AV200)))))*(($G$14-(1+INT(LOG10(ABS(AV200)))))&gt;0)))</f>
        <v>0.600</v>
      </c>
      <c r="W20" s="47"/>
      <c r="X20" s="3"/>
      <c r="AJ20" s="37"/>
      <c r="AK20" s="37"/>
      <c r="AL20" s="37"/>
      <c r="AM20" s="37"/>
      <c r="AN20" s="37"/>
      <c r="AO20" s="37"/>
      <c r="AP20" s="29"/>
      <c r="AQ20" s="29"/>
    </row>
    <row r="21" spans="1:43" ht="13.5" customHeight="1" thickBot="1" x14ac:dyDescent="0.25">
      <c r="A21" s="2">
        <v>2</v>
      </c>
      <c r="B21" s="120"/>
      <c r="C21" s="68"/>
      <c r="D21" s="179">
        <v>82</v>
      </c>
      <c r="E21" s="69"/>
      <c r="F21" s="300"/>
      <c r="G21" s="136"/>
      <c r="H21" s="137" t="str">
        <f>IF(D21="ND","&lt;"&amp;$I$12,IF(D21=0,"",TEXT(TEXT(D21,"."&amp;REPT("0",$G$14)&amp;"E+000"),"0"&amp;REPT(".",($G$14-(1+INT(LOG10(ABS(D21)))))&gt;0)&amp;REPT("0",($G$14-(1+INT(LOG10(ABS(D21)))))*(($G$14-(1+INT(LOG10(ABS(D21)))))&gt;0)))))</f>
        <v>82.0</v>
      </c>
      <c r="I21" s="138"/>
      <c r="J21" s="123"/>
      <c r="K21" s="68"/>
      <c r="L21" s="139"/>
      <c r="M21" s="141"/>
      <c r="W21" s="47"/>
      <c r="X21" s="3"/>
      <c r="AJ21" s="37"/>
      <c r="AK21" s="37"/>
      <c r="AL21" s="37"/>
      <c r="AM21" s="37"/>
      <c r="AN21" s="37"/>
      <c r="AO21" s="37"/>
      <c r="AP21" s="29"/>
      <c r="AQ21" s="29"/>
    </row>
    <row r="22" spans="1:43" ht="13.5" customHeight="1" thickBot="1" x14ac:dyDescent="0.25">
      <c r="A22" s="2">
        <v>3</v>
      </c>
      <c r="B22" s="120"/>
      <c r="C22" s="68"/>
      <c r="D22" s="179">
        <v>82</v>
      </c>
      <c r="E22" s="69"/>
      <c r="F22" s="300"/>
      <c r="G22" s="136"/>
      <c r="H22" s="137" t="str">
        <f>IF(D22="ND","&lt;"&amp;$I$12,IF(D22=0,"",TEXT(TEXT(D22,"."&amp;REPT("0",$G$14)&amp;"E+000"),"0"&amp;REPT(".",($G$14-(1+INT(LOG10(ABS(D22)))))&gt;0)&amp;REPT("0",($G$14-(1+INT(LOG10(ABS(D22)))))*(($G$14-(1+INT(LOG10(ABS(D22)))))&gt;0)))))</f>
        <v>82.0</v>
      </c>
      <c r="I22" s="138"/>
      <c r="J22" s="123"/>
      <c r="K22" s="68"/>
      <c r="L22" s="139"/>
      <c r="M22" s="142"/>
      <c r="O22" s="261" t="s">
        <v>130</v>
      </c>
      <c r="P22" s="262"/>
      <c r="Q22" s="262"/>
      <c r="R22" s="262"/>
      <c r="S22" s="262"/>
      <c r="T22" s="61" t="s">
        <v>45</v>
      </c>
      <c r="U22" s="119" t="str">
        <f>TEXT(TEXT(AU203,"."&amp;REPT("0",$G$14)&amp;"E+000"),"0"&amp;REPT(".",($G$14-(1+INT(LOG10(ABS(AU203)))))&gt;0)&amp; REPT("0",($G$14-(1+INT(LOG10(ABS(AU203)))))*(($G$14-(1+INT(LOG10(ABS(AU203)))))&gt;0)))</f>
        <v>5.62</v>
      </c>
      <c r="W22" s="47"/>
      <c r="X22" s="3"/>
      <c r="AJ22" s="37"/>
      <c r="AK22" s="37"/>
      <c r="AL22" s="37"/>
      <c r="AM22" s="37"/>
      <c r="AN22" s="37"/>
      <c r="AO22" s="37"/>
      <c r="AP22" s="29"/>
      <c r="AQ22" s="29"/>
    </row>
    <row r="23" spans="1:43" ht="13.5" customHeight="1" thickBot="1" x14ac:dyDescent="0.25">
      <c r="A23" s="2">
        <v>4</v>
      </c>
      <c r="B23" s="120"/>
      <c r="C23" s="68"/>
      <c r="D23" s="179"/>
      <c r="E23" s="69"/>
      <c r="F23" s="300"/>
      <c r="G23" s="136"/>
      <c r="H23" s="137" t="str">
        <f>IF(D23="ND","&lt;"&amp;$I$12,IF(D23=0,"",TEXT(TEXT(D23,"."&amp;REPT("0",$G$14)&amp;"E+000"),"0"&amp;REPT(".",($G$14-(1+INT(LOG10(ABS(D23)))))&gt;0)&amp;REPT("0",($G$14-(1+INT(LOG10(ABS(D23)))))*(($G$14-(1+INT(LOG10(ABS(D23)))))&gt;0)))))</f>
        <v/>
      </c>
      <c r="I23" s="138"/>
      <c r="J23" s="123"/>
      <c r="K23" s="68"/>
      <c r="L23" s="139"/>
      <c r="M23" s="142"/>
      <c r="W23" s="34"/>
      <c r="X23" s="3"/>
      <c r="AJ23" s="37"/>
      <c r="AK23" s="37"/>
      <c r="AL23" s="37"/>
      <c r="AM23" s="37"/>
      <c r="AN23" s="37"/>
      <c r="AO23" s="37"/>
      <c r="AP23" s="29"/>
      <c r="AQ23" s="29"/>
    </row>
    <row r="24" spans="1:43" ht="13.5" customHeight="1" thickBot="1" x14ac:dyDescent="0.25">
      <c r="A24" s="2">
        <v>5</v>
      </c>
      <c r="B24" s="120"/>
      <c r="C24" s="68"/>
      <c r="D24" s="179"/>
      <c r="E24" s="69"/>
      <c r="F24" s="300"/>
      <c r="G24" s="136"/>
      <c r="H24" s="137" t="str">
        <f t="shared" ref="H24:H87" si="0">IF(D24="ND","&lt;"&amp;$I$12,IF(D24=0,"",TEXT(TEXT(D24,"."&amp;REPT("0",$G$14)&amp;"E+000"),"0"&amp;REPT(".",($G$14-(1+INT(LOG10(ABS(D24)))))&gt;0)&amp;REPT("0",($G$14-(1+INT(LOG10(ABS(D24)))))*(($G$14-(1+INT(LOG10(ABS(D24)))))&gt;0)))))</f>
        <v/>
      </c>
      <c r="I24" s="138"/>
      <c r="J24" s="123"/>
      <c r="K24" s="68"/>
      <c r="L24" s="139"/>
      <c r="M24" s="142"/>
      <c r="N24" s="62"/>
      <c r="O24" s="263" t="s">
        <v>125</v>
      </c>
      <c r="P24" s="260"/>
      <c r="Q24" s="260"/>
      <c r="R24" s="260"/>
      <c r="S24" s="260"/>
      <c r="T24" s="63" t="s">
        <v>45</v>
      </c>
      <c r="U24" s="204">
        <f>1*(TEXT(TEXT(AV198,"."&amp;REPT("0",$G$14)&amp;"E+000"),"0"&amp;REPT(".",($G$14-(1+INT(LOG10(ABS(AV198)))))&gt;0)&amp; REPT("0",($G$14-(1+INT(LOG10(ABS(AV198)))))*(($G$14-(1+INT(LOG10(ABS(AV198)))))&gt;0))))</f>
        <v>461</v>
      </c>
      <c r="V24" s="65" t="str">
        <f>IF(G10=0,"Units?",G10)</f>
        <v>ug/L</v>
      </c>
      <c r="W24" s="34"/>
      <c r="X24" s="3"/>
      <c r="AJ24" s="37"/>
      <c r="AK24" s="37"/>
      <c r="AL24" s="37"/>
      <c r="AM24" s="37"/>
      <c r="AN24" s="37"/>
      <c r="AO24" s="37"/>
      <c r="AP24" s="29"/>
      <c r="AQ24" s="29"/>
    </row>
    <row r="25" spans="1:43" ht="13.5" customHeight="1" x14ac:dyDescent="0.2">
      <c r="A25" s="2">
        <v>6</v>
      </c>
      <c r="B25" s="120"/>
      <c r="C25" s="68"/>
      <c r="D25" s="179"/>
      <c r="E25" s="69"/>
      <c r="F25" s="300"/>
      <c r="G25" s="136"/>
      <c r="H25" s="137" t="str">
        <f t="shared" si="0"/>
        <v/>
      </c>
      <c r="I25" s="138"/>
      <c r="J25" s="123"/>
      <c r="K25" s="68"/>
      <c r="L25" s="139"/>
      <c r="M25" s="142"/>
      <c r="O25" s="3"/>
      <c r="Q25" s="3"/>
      <c r="T25" s="3"/>
      <c r="U25" s="182"/>
      <c r="W25" s="15"/>
      <c r="X25" s="3"/>
      <c r="AJ25" s="37"/>
      <c r="AK25" s="37"/>
      <c r="AL25" s="37"/>
      <c r="AM25" s="37"/>
      <c r="AN25" s="37"/>
      <c r="AO25" s="37"/>
      <c r="AP25" s="29"/>
      <c r="AQ25" s="29"/>
    </row>
    <row r="26" spans="1:43" ht="13.5" customHeight="1" thickBot="1" x14ac:dyDescent="0.25">
      <c r="A26" s="2">
        <v>7</v>
      </c>
      <c r="B26" s="120"/>
      <c r="C26" s="68"/>
      <c r="D26" s="179"/>
      <c r="E26" s="69"/>
      <c r="F26" s="300"/>
      <c r="G26" s="136"/>
      <c r="H26" s="137" t="str">
        <f t="shared" si="0"/>
        <v/>
      </c>
      <c r="I26" s="138"/>
      <c r="J26" s="123"/>
      <c r="K26" s="68"/>
      <c r="L26" s="195"/>
      <c r="M26" s="142"/>
      <c r="W26" s="15"/>
      <c r="X26" s="3"/>
      <c r="AJ26" s="37"/>
      <c r="AK26" s="37"/>
      <c r="AL26" s="37"/>
      <c r="AM26" s="37"/>
      <c r="AN26" s="37"/>
      <c r="AO26" s="37"/>
      <c r="AP26" s="29"/>
      <c r="AQ26" s="29"/>
    </row>
    <row r="27" spans="1:43" ht="13.5" customHeight="1" x14ac:dyDescent="0.2">
      <c r="A27" s="2">
        <v>8</v>
      </c>
      <c r="B27" s="120"/>
      <c r="C27" s="68"/>
      <c r="D27" s="179"/>
      <c r="E27" s="69"/>
      <c r="F27" s="300"/>
      <c r="G27" s="136"/>
      <c r="H27" s="137" t="str">
        <f t="shared" si="0"/>
        <v/>
      </c>
      <c r="I27" s="138"/>
      <c r="J27" s="123"/>
      <c r="K27" s="68"/>
      <c r="L27" s="139"/>
      <c r="M27" s="142"/>
      <c r="O27" s="272" t="s">
        <v>147</v>
      </c>
      <c r="P27" s="273"/>
      <c r="Q27" s="273"/>
      <c r="R27" s="273"/>
      <c r="S27" s="196" t="s">
        <v>45</v>
      </c>
      <c r="T27" s="197">
        <v>111</v>
      </c>
      <c r="U27" s="198" t="str">
        <f>IF($G$10=0,"Units?",$G$10)</f>
        <v>ug/L</v>
      </c>
      <c r="V27" s="11"/>
      <c r="W27" s="33"/>
      <c r="AJ27" s="37"/>
      <c r="AK27" s="37"/>
      <c r="AL27" s="37"/>
      <c r="AM27" s="37"/>
      <c r="AN27" s="37"/>
      <c r="AO27" s="37"/>
      <c r="AP27" s="29"/>
      <c r="AQ27" s="29"/>
    </row>
    <row r="28" spans="1:43" ht="13.5" customHeight="1" thickBot="1" x14ac:dyDescent="0.25">
      <c r="A28" s="2">
        <v>9</v>
      </c>
      <c r="B28" s="120"/>
      <c r="C28" s="68"/>
      <c r="D28" s="179"/>
      <c r="E28" s="69"/>
      <c r="F28" s="300"/>
      <c r="G28" s="136"/>
      <c r="H28" s="137" t="str">
        <f t="shared" si="0"/>
        <v/>
      </c>
      <c r="I28" s="138"/>
      <c r="J28" s="123"/>
      <c r="K28" s="68"/>
      <c r="L28" s="139"/>
      <c r="M28" s="142"/>
      <c r="O28" s="274"/>
      <c r="P28" s="275"/>
      <c r="Q28" s="275"/>
      <c r="R28" s="275"/>
      <c r="S28" s="199"/>
      <c r="T28" s="200"/>
      <c r="U28" s="201"/>
      <c r="V28" s="11"/>
      <c r="W28" s="33"/>
      <c r="AJ28" s="37"/>
      <c r="AK28" s="37"/>
      <c r="AL28" s="37"/>
      <c r="AM28" s="37"/>
      <c r="AN28" s="37"/>
      <c r="AO28" s="37"/>
      <c r="AP28" s="29"/>
      <c r="AQ28" s="29"/>
    </row>
    <row r="29" spans="1:43" ht="13.5" customHeight="1" thickBot="1" x14ac:dyDescent="0.25">
      <c r="A29" s="2">
        <v>10</v>
      </c>
      <c r="B29" s="120"/>
      <c r="C29" s="68"/>
      <c r="D29" s="179"/>
      <c r="E29" s="69"/>
      <c r="F29" s="300"/>
      <c r="G29" s="136"/>
      <c r="H29" s="137" t="str">
        <f t="shared" si="0"/>
        <v/>
      </c>
      <c r="I29" s="138"/>
      <c r="J29" s="123"/>
      <c r="K29" s="68"/>
      <c r="L29" s="139"/>
      <c r="M29" s="142"/>
      <c r="O29" s="188"/>
      <c r="P29" s="189"/>
      <c r="Q29" s="33"/>
      <c r="R29" s="33"/>
      <c r="S29" s="33"/>
      <c r="T29" s="187"/>
      <c r="U29" s="187"/>
      <c r="V29" s="11"/>
      <c r="W29" s="15"/>
      <c r="AJ29" s="37"/>
      <c r="AK29" s="37"/>
      <c r="AL29" s="37"/>
      <c r="AM29" s="37"/>
      <c r="AN29" s="37"/>
      <c r="AO29" s="37"/>
      <c r="AP29" s="29"/>
      <c r="AQ29" s="29"/>
    </row>
    <row r="30" spans="1:43" ht="13.5" customHeight="1" x14ac:dyDescent="0.2">
      <c r="A30" s="2">
        <v>11</v>
      </c>
      <c r="B30" s="120"/>
      <c r="C30" s="68"/>
      <c r="D30" s="179"/>
      <c r="E30" s="69"/>
      <c r="F30" s="300"/>
      <c r="G30" s="136"/>
      <c r="H30" s="137" t="str">
        <f t="shared" si="0"/>
        <v/>
      </c>
      <c r="I30" s="138"/>
      <c r="J30" s="123"/>
      <c r="K30" s="68"/>
      <c r="L30" s="139"/>
      <c r="M30" s="142"/>
      <c r="O30" s="266" t="s">
        <v>122</v>
      </c>
      <c r="P30" s="267"/>
      <c r="Q30" s="267"/>
      <c r="R30" s="267"/>
      <c r="S30" s="267"/>
      <c r="T30" s="270" t="s">
        <v>45</v>
      </c>
      <c r="U30" s="264" t="str">
        <f>IF(T27="","N/A", IF(U24&gt;=T27,"YES","NO"))</f>
        <v>YES</v>
      </c>
      <c r="V30" s="11"/>
      <c r="W30" s="15"/>
      <c r="AJ30" s="37"/>
      <c r="AK30" s="37"/>
      <c r="AL30" s="37"/>
      <c r="AM30" s="37"/>
      <c r="AN30" s="37"/>
      <c r="AO30" s="37"/>
      <c r="AP30" s="29"/>
      <c r="AQ30" s="29"/>
    </row>
    <row r="31" spans="1:43" ht="13.5" customHeight="1" thickBot="1" x14ac:dyDescent="0.25">
      <c r="A31" s="2">
        <v>12</v>
      </c>
      <c r="B31" s="120"/>
      <c r="C31" s="68"/>
      <c r="D31" s="179"/>
      <c r="E31" s="69"/>
      <c r="F31" s="300"/>
      <c r="G31" s="136"/>
      <c r="H31" s="137" t="str">
        <f t="shared" si="0"/>
        <v/>
      </c>
      <c r="I31" s="138"/>
      <c r="J31" s="123"/>
      <c r="K31" s="68"/>
      <c r="L31" s="139"/>
      <c r="M31" s="142"/>
      <c r="O31" s="268"/>
      <c r="P31" s="269"/>
      <c r="Q31" s="269"/>
      <c r="R31" s="269"/>
      <c r="S31" s="269"/>
      <c r="T31" s="271"/>
      <c r="U31" s="265"/>
      <c r="V31" s="202"/>
      <c r="W31" s="15"/>
      <c r="AJ31" s="37"/>
      <c r="AK31" s="37"/>
      <c r="AL31" s="37"/>
      <c r="AM31" s="37"/>
      <c r="AN31" s="37"/>
      <c r="AO31" s="37"/>
      <c r="AP31" s="29"/>
      <c r="AQ31" s="29"/>
    </row>
    <row r="32" spans="1:43" ht="13.5" customHeight="1" x14ac:dyDescent="0.2">
      <c r="A32" s="2">
        <v>13</v>
      </c>
      <c r="B32" s="120"/>
      <c r="C32" s="68"/>
      <c r="D32" s="179"/>
      <c r="E32" s="69"/>
      <c r="F32" s="300"/>
      <c r="G32" s="136"/>
      <c r="H32" s="137" t="str">
        <f t="shared" si="0"/>
        <v/>
      </c>
      <c r="I32" s="138"/>
      <c r="J32" s="123"/>
      <c r="K32" s="68"/>
      <c r="L32" s="139"/>
      <c r="M32" s="142"/>
      <c r="V32" s="11"/>
      <c r="W32" s="15"/>
      <c r="AJ32" s="37"/>
      <c r="AK32" s="37"/>
      <c r="AL32" s="37"/>
      <c r="AM32" s="37"/>
      <c r="AN32" s="37"/>
      <c r="AO32" s="37"/>
      <c r="AP32" s="29"/>
      <c r="AQ32" s="29"/>
    </row>
    <row r="33" spans="1:43" ht="13.5" customHeight="1" thickBot="1" x14ac:dyDescent="0.25">
      <c r="A33" s="2">
        <v>14</v>
      </c>
      <c r="B33" s="120"/>
      <c r="C33" s="68"/>
      <c r="D33" s="179"/>
      <c r="E33" s="69"/>
      <c r="F33" s="300"/>
      <c r="G33" s="136"/>
      <c r="H33" s="137" t="str">
        <f t="shared" si="0"/>
        <v/>
      </c>
      <c r="I33" s="138"/>
      <c r="J33" s="123"/>
      <c r="K33" s="68"/>
      <c r="L33" s="139"/>
      <c r="M33" s="142"/>
      <c r="V33" s="203"/>
      <c r="W33" s="15"/>
      <c r="AJ33" s="37"/>
      <c r="AK33" s="37"/>
      <c r="AL33" s="37"/>
      <c r="AM33" s="37"/>
      <c r="AN33" s="37"/>
      <c r="AO33" s="37"/>
      <c r="AP33" s="29"/>
      <c r="AQ33" s="29"/>
    </row>
    <row r="34" spans="1:43" ht="13.5" customHeight="1" x14ac:dyDescent="0.2">
      <c r="A34" s="2">
        <v>15</v>
      </c>
      <c r="B34" s="120"/>
      <c r="C34" s="68"/>
      <c r="D34" s="179"/>
      <c r="E34" s="69"/>
      <c r="F34" s="300"/>
      <c r="G34" s="136"/>
      <c r="H34" s="137" t="str">
        <f t="shared" si="0"/>
        <v/>
      </c>
      <c r="I34" s="138"/>
      <c r="J34" s="123"/>
      <c r="K34" s="68"/>
      <c r="L34" s="139"/>
      <c r="M34" s="142"/>
      <c r="O34" s="272" t="s">
        <v>148</v>
      </c>
      <c r="P34" s="273"/>
      <c r="Q34" s="273"/>
      <c r="R34" s="273"/>
      <c r="S34" s="196" t="s">
        <v>45</v>
      </c>
      <c r="T34" s="197">
        <v>125</v>
      </c>
      <c r="U34" s="198" t="str">
        <f>IF($G$10=0,"Units?",$G$10)</f>
        <v>ug/L</v>
      </c>
      <c r="W34" s="15"/>
      <c r="AJ34" s="37"/>
      <c r="AK34" s="37"/>
      <c r="AL34" s="37"/>
      <c r="AM34" s="37"/>
      <c r="AN34" s="37"/>
      <c r="AO34" s="37"/>
      <c r="AP34" s="29"/>
      <c r="AQ34" s="29"/>
    </row>
    <row r="35" spans="1:43" ht="13.5" customHeight="1" thickBot="1" x14ac:dyDescent="0.25">
      <c r="A35" s="2">
        <v>16</v>
      </c>
      <c r="B35" s="120"/>
      <c r="C35" s="68"/>
      <c r="D35" s="179"/>
      <c r="E35" s="69"/>
      <c r="F35" s="300"/>
      <c r="G35" s="136"/>
      <c r="H35" s="137" t="str">
        <f t="shared" si="0"/>
        <v/>
      </c>
      <c r="I35" s="138"/>
      <c r="J35" s="123"/>
      <c r="K35" s="68"/>
      <c r="L35" s="139"/>
      <c r="M35" s="142"/>
      <c r="O35" s="274"/>
      <c r="P35" s="275"/>
      <c r="Q35" s="275"/>
      <c r="R35" s="275"/>
      <c r="S35" s="199"/>
      <c r="T35" s="200"/>
      <c r="U35" s="201"/>
      <c r="V35" s="181"/>
      <c r="W35" s="48"/>
      <c r="AJ35" s="37"/>
      <c r="AK35" s="37"/>
      <c r="AL35" s="37"/>
      <c r="AM35" s="37"/>
      <c r="AN35" s="37"/>
      <c r="AO35" s="37"/>
      <c r="AP35" s="29"/>
      <c r="AQ35" s="29"/>
    </row>
    <row r="36" spans="1:43" ht="13.5" customHeight="1" thickBot="1" x14ac:dyDescent="0.25">
      <c r="A36" s="2">
        <v>17</v>
      </c>
      <c r="B36" s="120"/>
      <c r="C36" s="68"/>
      <c r="D36" s="179"/>
      <c r="E36" s="69"/>
      <c r="F36" s="300"/>
      <c r="G36" s="136"/>
      <c r="H36" s="137" t="str">
        <f t="shared" si="0"/>
        <v/>
      </c>
      <c r="I36" s="138"/>
      <c r="J36" s="123"/>
      <c r="K36" s="68"/>
      <c r="L36" s="139"/>
      <c r="M36" s="142"/>
      <c r="O36" s="188"/>
      <c r="P36" s="189"/>
      <c r="Q36" s="33"/>
      <c r="R36" s="33"/>
      <c r="S36" s="33"/>
      <c r="T36" s="187"/>
      <c r="U36" s="187"/>
      <c r="V36" s="42"/>
      <c r="W36" s="15"/>
      <c r="AJ36" s="37"/>
      <c r="AK36" s="37"/>
      <c r="AL36" s="37"/>
      <c r="AM36" s="37"/>
      <c r="AN36" s="37"/>
      <c r="AO36" s="37"/>
      <c r="AP36" s="29"/>
      <c r="AQ36" s="29"/>
    </row>
    <row r="37" spans="1:43" ht="13.5" customHeight="1" x14ac:dyDescent="0.2">
      <c r="A37" s="2">
        <v>18</v>
      </c>
      <c r="B37" s="120"/>
      <c r="C37" s="68"/>
      <c r="D37" s="179"/>
      <c r="E37" s="69"/>
      <c r="F37" s="300"/>
      <c r="G37" s="136"/>
      <c r="H37" s="137" t="str">
        <f t="shared" si="0"/>
        <v/>
      </c>
      <c r="I37" s="138"/>
      <c r="J37" s="123"/>
      <c r="K37" s="68"/>
      <c r="L37" s="139"/>
      <c r="M37" s="142"/>
      <c r="O37" s="266" t="s">
        <v>153</v>
      </c>
      <c r="P37" s="267"/>
      <c r="Q37" s="267"/>
      <c r="R37" s="267"/>
      <c r="S37" s="267"/>
      <c r="T37" s="270" t="s">
        <v>45</v>
      </c>
      <c r="U37" s="264" t="str">
        <f>IF(T34="","N/A", IF(U24&gt;=T34,"YES","NO"))</f>
        <v>YES</v>
      </c>
      <c r="V37" s="218"/>
      <c r="W37" s="15"/>
      <c r="AJ37" s="37"/>
      <c r="AK37" s="37"/>
      <c r="AL37" s="37"/>
      <c r="AM37" s="37"/>
      <c r="AN37" s="37"/>
      <c r="AO37" s="37"/>
      <c r="AP37" s="29"/>
      <c r="AQ37" s="29"/>
    </row>
    <row r="38" spans="1:43" ht="13.5" customHeight="1" thickBot="1" x14ac:dyDescent="0.25">
      <c r="A38" s="2">
        <v>19</v>
      </c>
      <c r="B38" s="120"/>
      <c r="C38" s="68"/>
      <c r="D38" s="179"/>
      <c r="E38" s="69"/>
      <c r="F38" s="300"/>
      <c r="G38" s="136"/>
      <c r="H38" s="137" t="str">
        <f t="shared" si="0"/>
        <v/>
      </c>
      <c r="I38" s="138"/>
      <c r="J38" s="123"/>
      <c r="K38" s="68"/>
      <c r="L38" s="139"/>
      <c r="M38" s="142"/>
      <c r="O38" s="268"/>
      <c r="P38" s="269"/>
      <c r="Q38" s="269"/>
      <c r="R38" s="269"/>
      <c r="S38" s="269"/>
      <c r="T38" s="271"/>
      <c r="U38" s="265"/>
      <c r="V38" s="34"/>
      <c r="W38" s="15"/>
      <c r="AJ38" s="37"/>
      <c r="AK38" s="37"/>
      <c r="AL38" s="37"/>
      <c r="AM38" s="37"/>
      <c r="AN38" s="37"/>
      <c r="AO38" s="37"/>
      <c r="AP38" s="29"/>
      <c r="AQ38" s="29"/>
    </row>
    <row r="39" spans="1:43" ht="13.5" customHeight="1" x14ac:dyDescent="0.2">
      <c r="A39" s="2">
        <v>20</v>
      </c>
      <c r="B39" s="120"/>
      <c r="C39" s="68"/>
      <c r="D39" s="179"/>
      <c r="E39" s="69"/>
      <c r="F39" s="300"/>
      <c r="G39" s="136"/>
      <c r="H39" s="137" t="str">
        <f t="shared" si="0"/>
        <v/>
      </c>
      <c r="I39" s="138"/>
      <c r="J39" s="123"/>
      <c r="K39" s="68"/>
      <c r="L39" s="143"/>
      <c r="M39" s="142"/>
      <c r="O39" s="54"/>
      <c r="P39" s="54"/>
      <c r="Q39" s="54"/>
      <c r="R39" s="15"/>
      <c r="S39" s="33"/>
      <c r="T39" s="55"/>
      <c r="U39" s="15"/>
      <c r="V39" s="34"/>
      <c r="W39" s="15"/>
      <c r="AJ39" s="37"/>
      <c r="AK39" s="37"/>
      <c r="AL39" s="37"/>
      <c r="AM39" s="37"/>
      <c r="AN39" s="37"/>
      <c r="AO39" s="37"/>
      <c r="AP39" s="29"/>
      <c r="AQ39" s="29"/>
    </row>
    <row r="40" spans="1:43" ht="13.5" customHeight="1" thickBot="1" x14ac:dyDescent="0.25">
      <c r="A40" s="2">
        <v>21</v>
      </c>
      <c r="B40" s="120"/>
      <c r="C40" s="68"/>
      <c r="D40" s="179"/>
      <c r="E40" s="69"/>
      <c r="F40" s="300"/>
      <c r="G40" s="136"/>
      <c r="H40" s="137" t="str">
        <f t="shared" si="0"/>
        <v/>
      </c>
      <c r="I40" s="138"/>
      <c r="J40" s="123"/>
      <c r="K40" s="68"/>
      <c r="L40" s="143"/>
      <c r="M40" s="142"/>
      <c r="O40" s="207"/>
      <c r="P40" s="15"/>
      <c r="Q40" s="15"/>
      <c r="R40" s="15"/>
      <c r="S40" s="15"/>
      <c r="T40" s="208"/>
      <c r="U40" s="209"/>
      <c r="W40" s="15"/>
      <c r="AJ40" s="37"/>
      <c r="AK40" s="37"/>
      <c r="AL40" s="37"/>
      <c r="AM40" s="37"/>
      <c r="AN40" s="37"/>
      <c r="AO40" s="37"/>
      <c r="AP40" s="29"/>
      <c r="AQ40" s="29"/>
    </row>
    <row r="41" spans="1:43" ht="13.5" customHeight="1" thickBot="1" x14ac:dyDescent="0.25">
      <c r="A41" s="2">
        <v>22</v>
      </c>
      <c r="B41" s="120"/>
      <c r="C41" s="68"/>
      <c r="D41" s="179"/>
      <c r="E41" s="69"/>
      <c r="F41" s="300"/>
      <c r="G41" s="136"/>
      <c r="H41" s="137" t="str">
        <f t="shared" si="0"/>
        <v/>
      </c>
      <c r="I41" s="138"/>
      <c r="J41" s="123"/>
      <c r="K41" s="144"/>
      <c r="L41" s="145"/>
      <c r="M41" s="146"/>
      <c r="O41" s="272" t="s">
        <v>149</v>
      </c>
      <c r="P41" s="273"/>
      <c r="Q41" s="273"/>
      <c r="R41" s="273"/>
      <c r="S41" s="196" t="s">
        <v>45</v>
      </c>
      <c r="T41" s="197"/>
      <c r="U41" s="198" t="str">
        <f>IF($G$10=0,"Units?",$G$10)</f>
        <v>ug/L</v>
      </c>
      <c r="W41" s="15"/>
      <c r="AJ41" s="37"/>
      <c r="AK41" s="37"/>
      <c r="AL41" s="37"/>
      <c r="AM41" s="37"/>
      <c r="AN41" s="37"/>
      <c r="AO41" s="37"/>
      <c r="AP41" s="29"/>
      <c r="AQ41" s="29"/>
    </row>
    <row r="42" spans="1:43" ht="13.5" customHeight="1" thickTop="1" thickBot="1" x14ac:dyDescent="0.25">
      <c r="A42" s="2">
        <v>23</v>
      </c>
      <c r="B42" s="120"/>
      <c r="C42" s="68"/>
      <c r="D42" s="179"/>
      <c r="E42" s="69"/>
      <c r="F42" s="300"/>
      <c r="G42" s="136"/>
      <c r="H42" s="137" t="str">
        <f t="shared" si="0"/>
        <v/>
      </c>
      <c r="I42" s="138"/>
      <c r="J42" s="147"/>
      <c r="K42" s="64"/>
      <c r="L42" s="132"/>
      <c r="M42" s="64"/>
      <c r="O42" s="274"/>
      <c r="P42" s="275"/>
      <c r="Q42" s="275"/>
      <c r="R42" s="275"/>
      <c r="S42" s="199"/>
      <c r="T42" s="200"/>
      <c r="U42" s="201"/>
      <c r="AJ42" s="37"/>
      <c r="AK42" s="37"/>
      <c r="AL42" s="37"/>
      <c r="AM42" s="37"/>
      <c r="AN42" s="37"/>
      <c r="AO42" s="37"/>
      <c r="AP42" s="29"/>
      <c r="AQ42" s="29"/>
    </row>
    <row r="43" spans="1:43" ht="13.5" customHeight="1" thickBot="1" x14ac:dyDescent="0.25">
      <c r="A43" s="2">
        <v>24</v>
      </c>
      <c r="B43" s="120"/>
      <c r="C43" s="68"/>
      <c r="D43" s="179"/>
      <c r="E43" s="69"/>
      <c r="F43" s="300"/>
      <c r="G43" s="136"/>
      <c r="H43" s="137" t="str">
        <f t="shared" si="0"/>
        <v/>
      </c>
      <c r="I43" s="138"/>
      <c r="J43" s="147"/>
      <c r="K43" s="64"/>
      <c r="L43" s="64"/>
      <c r="M43" s="64"/>
      <c r="O43" s="188"/>
      <c r="P43" s="189"/>
      <c r="Q43" s="33"/>
      <c r="R43" s="33"/>
      <c r="S43" s="33"/>
      <c r="T43" s="187"/>
      <c r="U43" s="187"/>
      <c r="W43" s="47"/>
      <c r="AJ43" s="37"/>
      <c r="AK43" s="37"/>
      <c r="AL43" s="37"/>
      <c r="AM43" s="37"/>
      <c r="AN43" s="37"/>
      <c r="AO43" s="37"/>
      <c r="AP43" s="29"/>
      <c r="AQ43" s="29"/>
    </row>
    <row r="44" spans="1:43" ht="13.5" customHeight="1" x14ac:dyDescent="0.2">
      <c r="A44" s="2">
        <v>25</v>
      </c>
      <c r="B44" s="120"/>
      <c r="C44" s="68"/>
      <c r="D44" s="179"/>
      <c r="E44" s="69"/>
      <c r="F44" s="300"/>
      <c r="G44" s="136"/>
      <c r="H44" s="137" t="str">
        <f t="shared" si="0"/>
        <v/>
      </c>
      <c r="I44" s="138"/>
      <c r="J44" s="147"/>
      <c r="K44" s="64"/>
      <c r="L44" s="64"/>
      <c r="M44" s="64"/>
      <c r="O44" s="266" t="s">
        <v>154</v>
      </c>
      <c r="P44" s="267"/>
      <c r="Q44" s="267"/>
      <c r="R44" s="267"/>
      <c r="S44" s="267"/>
      <c r="T44" s="270" t="s">
        <v>45</v>
      </c>
      <c r="U44" s="264" t="str">
        <f>IF(T41="","N/A",IF(U24&gt;=T41,"YES","NO"))</f>
        <v>N/A</v>
      </c>
      <c r="V44" s="11"/>
      <c r="W44" s="47"/>
      <c r="AJ44" s="37"/>
      <c r="AK44" s="37"/>
      <c r="AL44" s="37"/>
      <c r="AM44" s="37"/>
      <c r="AN44" s="30"/>
      <c r="AO44" s="30"/>
      <c r="AP44" s="27"/>
      <c r="AQ44" s="27"/>
    </row>
    <row r="45" spans="1:43" ht="13.5" customHeight="1" thickBot="1" x14ac:dyDescent="0.25">
      <c r="A45" s="2">
        <v>26</v>
      </c>
      <c r="B45" s="120"/>
      <c r="C45" s="68"/>
      <c r="D45" s="179"/>
      <c r="E45" s="69"/>
      <c r="F45" s="300"/>
      <c r="G45" s="136"/>
      <c r="H45" s="137" t="str">
        <f t="shared" si="0"/>
        <v/>
      </c>
      <c r="I45" s="138"/>
      <c r="J45" s="147"/>
      <c r="K45" s="64"/>
      <c r="L45" s="64"/>
      <c r="M45" s="64"/>
      <c r="N45" s="223">
        <f>10/1.1</f>
        <v>9.0909090909090899</v>
      </c>
      <c r="O45" s="268"/>
      <c r="P45" s="269"/>
      <c r="Q45" s="269"/>
      <c r="R45" s="269"/>
      <c r="S45" s="269"/>
      <c r="T45" s="271"/>
      <c r="U45" s="265"/>
      <c r="V45" s="11"/>
      <c r="W45" s="47"/>
      <c r="AJ45" s="30"/>
      <c r="AK45" s="30"/>
      <c r="AL45" s="30"/>
      <c r="AM45" s="30"/>
      <c r="AN45" s="30"/>
      <c r="AO45" s="30"/>
      <c r="AP45" s="27"/>
      <c r="AQ45" s="27"/>
    </row>
    <row r="46" spans="1:43" ht="13.5" customHeight="1" x14ac:dyDescent="0.2">
      <c r="A46" s="2">
        <v>27</v>
      </c>
      <c r="B46" s="120"/>
      <c r="C46" s="68"/>
      <c r="D46" s="179"/>
      <c r="E46" s="69"/>
      <c r="F46" s="300"/>
      <c r="G46" s="136"/>
      <c r="H46" s="137" t="str">
        <f t="shared" si="0"/>
        <v/>
      </c>
      <c r="I46" s="138"/>
      <c r="J46" s="147"/>
      <c r="K46" s="64"/>
      <c r="L46" s="64"/>
      <c r="M46" s="64"/>
      <c r="O46" s="213"/>
      <c r="P46" s="214"/>
      <c r="Q46" s="39"/>
      <c r="R46" s="39"/>
      <c r="S46" s="33"/>
      <c r="T46" s="187"/>
      <c r="U46" s="187"/>
      <c r="V46" s="11"/>
      <c r="W46" s="47"/>
      <c r="AJ46" s="30"/>
      <c r="AK46" s="30"/>
      <c r="AL46" s="30"/>
      <c r="AM46" s="30"/>
      <c r="AN46" s="30"/>
      <c r="AO46" s="30"/>
      <c r="AP46" s="27"/>
      <c r="AQ46" s="27"/>
    </row>
    <row r="47" spans="1:43" ht="13.5" customHeight="1" x14ac:dyDescent="0.2">
      <c r="A47" s="2">
        <v>28</v>
      </c>
      <c r="B47" s="120"/>
      <c r="C47" s="68"/>
      <c r="D47" s="179"/>
      <c r="E47" s="69"/>
      <c r="F47" s="300"/>
      <c r="G47" s="136"/>
      <c r="H47" s="137" t="str">
        <f t="shared" si="0"/>
        <v/>
      </c>
      <c r="I47" s="138"/>
      <c r="J47" s="147"/>
      <c r="K47" s="64"/>
      <c r="L47" s="64"/>
      <c r="M47" s="64"/>
      <c r="N47" t="s">
        <v>146</v>
      </c>
      <c r="O47" s="212"/>
      <c r="P47" s="33"/>
      <c r="Q47" s="33"/>
      <c r="R47" s="33"/>
      <c r="S47" s="33"/>
      <c r="T47" s="154"/>
      <c r="U47" s="177"/>
      <c r="V47" s="11"/>
      <c r="W47" s="47"/>
      <c r="AJ47" s="30"/>
      <c r="AK47" s="30"/>
      <c r="AL47" s="30"/>
      <c r="AM47" s="30"/>
      <c r="AN47" s="30"/>
      <c r="AO47" s="30"/>
      <c r="AP47" s="27"/>
      <c r="AQ47" s="27"/>
    </row>
    <row r="48" spans="1:43" ht="13.5" customHeight="1" x14ac:dyDescent="0.2">
      <c r="A48" s="2">
        <v>29</v>
      </c>
      <c r="B48" s="120"/>
      <c r="C48" s="68"/>
      <c r="D48" s="179"/>
      <c r="E48" s="69"/>
      <c r="F48" s="300"/>
      <c r="G48" s="136"/>
      <c r="H48" s="137" t="str">
        <f t="shared" si="0"/>
        <v/>
      </c>
      <c r="I48" s="138"/>
      <c r="J48" s="147"/>
      <c r="K48" s="64"/>
      <c r="L48" s="64"/>
      <c r="M48" s="64"/>
      <c r="O48" s="212"/>
      <c r="P48" s="190"/>
      <c r="Q48" s="212"/>
      <c r="R48" s="212"/>
      <c r="S48" s="33"/>
      <c r="T48" s="187"/>
      <c r="U48" s="187"/>
      <c r="V48" s="11"/>
      <c r="W48" s="47"/>
      <c r="AJ48" s="30"/>
      <c r="AK48" s="30"/>
      <c r="AL48" s="30"/>
      <c r="AM48" s="30"/>
      <c r="AN48" s="30"/>
      <c r="AO48" s="30"/>
      <c r="AP48" s="27"/>
      <c r="AQ48" s="27"/>
    </row>
    <row r="49" spans="1:43" ht="13.5" customHeight="1" x14ac:dyDescent="0.2">
      <c r="A49" s="2">
        <v>30</v>
      </c>
      <c r="B49" s="120"/>
      <c r="C49" s="68"/>
      <c r="D49" s="179"/>
      <c r="E49" s="69"/>
      <c r="F49" s="300"/>
      <c r="G49" s="136"/>
      <c r="H49" s="137" t="str">
        <f t="shared" si="0"/>
        <v/>
      </c>
      <c r="I49" s="138"/>
      <c r="J49" s="147"/>
      <c r="K49" s="64"/>
      <c r="L49" s="64"/>
      <c r="M49" s="64"/>
      <c r="O49" s="212"/>
      <c r="P49" s="11"/>
      <c r="Q49" s="11"/>
      <c r="R49" s="11"/>
      <c r="S49" s="11"/>
      <c r="T49" s="23"/>
      <c r="U49" s="23"/>
      <c r="V49" s="11"/>
      <c r="W49" s="47"/>
      <c r="AJ49" s="30"/>
      <c r="AK49" s="30"/>
      <c r="AL49" s="30"/>
      <c r="AM49" s="30"/>
      <c r="AN49" s="30"/>
      <c r="AO49" s="30"/>
      <c r="AP49" s="27"/>
      <c r="AQ49" s="27"/>
    </row>
    <row r="50" spans="1:43" ht="13.5" customHeight="1" x14ac:dyDescent="0.2">
      <c r="A50" s="2">
        <v>31</v>
      </c>
      <c r="B50" s="120"/>
      <c r="C50" s="68"/>
      <c r="D50" s="179"/>
      <c r="E50" s="69"/>
      <c r="F50" s="300"/>
      <c r="G50" s="136"/>
      <c r="H50" s="137" t="str">
        <f t="shared" si="0"/>
        <v/>
      </c>
      <c r="I50" s="138"/>
      <c r="J50" s="147"/>
      <c r="K50" s="64"/>
      <c r="L50" s="64"/>
      <c r="M50" s="64"/>
      <c r="O50" s="212"/>
      <c r="P50" s="215"/>
      <c r="Q50" s="212"/>
      <c r="R50" s="212"/>
      <c r="S50" s="33"/>
      <c r="T50" s="187"/>
      <c r="U50" s="187"/>
      <c r="V50" s="11"/>
      <c r="W50" s="47"/>
      <c r="AJ50" s="30"/>
      <c r="AK50" s="30"/>
      <c r="AL50" s="30"/>
      <c r="AM50" s="30"/>
      <c r="AN50" s="30"/>
      <c r="AO50" s="30"/>
      <c r="AP50" s="27"/>
      <c r="AQ50" s="27"/>
    </row>
    <row r="51" spans="1:43" ht="13.5" customHeight="1" x14ac:dyDescent="0.2">
      <c r="A51" s="2">
        <v>32</v>
      </c>
      <c r="B51" s="120"/>
      <c r="C51" s="68"/>
      <c r="D51" s="179"/>
      <c r="E51" s="69"/>
      <c r="F51" s="300"/>
      <c r="G51" s="136"/>
      <c r="H51" s="137" t="str">
        <f t="shared" si="0"/>
        <v/>
      </c>
      <c r="I51" s="138"/>
      <c r="J51" s="147"/>
      <c r="K51" s="64"/>
      <c r="L51" s="64"/>
      <c r="M51" s="64"/>
      <c r="N51" s="184"/>
      <c r="O51" s="11"/>
      <c r="P51" s="11"/>
      <c r="Q51" s="11"/>
      <c r="R51" s="11"/>
      <c r="S51" s="11"/>
      <c r="T51" s="11"/>
      <c r="U51" s="11"/>
      <c r="V51" s="11"/>
      <c r="W51" s="47"/>
      <c r="AJ51" s="30"/>
      <c r="AK51" s="30"/>
      <c r="AL51" s="30"/>
      <c r="AM51" s="30"/>
      <c r="AN51" s="30"/>
      <c r="AO51" s="30"/>
      <c r="AP51" s="27"/>
      <c r="AQ51" s="27"/>
    </row>
    <row r="52" spans="1:43" ht="13.5" customHeight="1" x14ac:dyDescent="0.2">
      <c r="A52" s="2">
        <v>33</v>
      </c>
      <c r="B52" s="120"/>
      <c r="C52" s="68"/>
      <c r="D52" s="179"/>
      <c r="E52" s="69"/>
      <c r="F52" s="300"/>
      <c r="G52" s="136"/>
      <c r="H52" s="137" t="str">
        <f t="shared" si="0"/>
        <v/>
      </c>
      <c r="I52" s="138"/>
      <c r="J52" s="147"/>
      <c r="K52" s="64"/>
      <c r="L52" s="64"/>
      <c r="M52" s="64"/>
      <c r="N52" s="184"/>
      <c r="O52" s="190"/>
      <c r="P52" s="212"/>
      <c r="Q52" s="212"/>
      <c r="R52" s="39"/>
      <c r="S52" s="191"/>
      <c r="T52" s="192"/>
      <c r="U52" s="15"/>
      <c r="V52" s="11"/>
      <c r="W52" s="47"/>
      <c r="AJ52" s="30"/>
      <c r="AK52" s="30"/>
      <c r="AL52" s="30"/>
      <c r="AM52" s="30"/>
      <c r="AN52" s="30"/>
      <c r="AO52" s="30"/>
      <c r="AP52" s="27"/>
      <c r="AQ52" s="27"/>
    </row>
    <row r="53" spans="1:43" ht="13.5" customHeight="1" x14ac:dyDescent="0.2">
      <c r="A53" s="2">
        <v>34</v>
      </c>
      <c r="B53" s="120"/>
      <c r="C53" s="68"/>
      <c r="D53" s="179"/>
      <c r="E53" s="69"/>
      <c r="F53" s="300"/>
      <c r="G53" s="136"/>
      <c r="H53" s="137" t="str">
        <f t="shared" si="0"/>
        <v/>
      </c>
      <c r="I53" s="138"/>
      <c r="J53" s="147"/>
      <c r="K53" s="64"/>
      <c r="L53" s="64"/>
      <c r="M53" s="64"/>
      <c r="N53" s="184"/>
      <c r="O53" s="212"/>
      <c r="P53" s="212"/>
      <c r="Q53" s="212"/>
      <c r="R53" s="39"/>
      <c r="S53" s="193"/>
      <c r="T53" s="194"/>
      <c r="U53" s="15"/>
      <c r="V53" s="11"/>
      <c r="W53" s="15"/>
      <c r="AJ53" s="30"/>
      <c r="AK53" s="30"/>
      <c r="AL53" s="30"/>
      <c r="AM53" s="30"/>
      <c r="AN53" s="30"/>
      <c r="AO53" s="30"/>
      <c r="AP53" s="27"/>
      <c r="AQ53" s="27"/>
    </row>
    <row r="54" spans="1:43" ht="13.5" customHeight="1" x14ac:dyDescent="0.2">
      <c r="A54" s="2">
        <v>35</v>
      </c>
      <c r="B54" s="120"/>
      <c r="C54" s="68"/>
      <c r="D54" s="179"/>
      <c r="E54" s="69"/>
      <c r="F54" s="300"/>
      <c r="G54" s="136"/>
      <c r="H54" s="137" t="str">
        <f t="shared" si="0"/>
        <v/>
      </c>
      <c r="I54" s="138"/>
      <c r="J54" s="147"/>
      <c r="K54" s="64"/>
      <c r="L54" s="64"/>
      <c r="M54" s="64"/>
      <c r="N54" s="184"/>
      <c r="O54" s="205"/>
      <c r="P54" s="35"/>
      <c r="Q54" s="35"/>
      <c r="R54" s="35"/>
      <c r="S54" s="35"/>
      <c r="T54" s="35"/>
      <c r="U54" s="35"/>
      <c r="V54" s="11"/>
      <c r="W54" s="15"/>
      <c r="AJ54" s="30"/>
      <c r="AK54" s="30"/>
      <c r="AL54" s="30"/>
      <c r="AM54" s="30"/>
      <c r="AN54" s="30"/>
      <c r="AO54" s="30"/>
      <c r="AP54" s="27"/>
      <c r="AQ54" s="27"/>
    </row>
    <row r="55" spans="1:43" ht="13.5" customHeight="1" x14ac:dyDescent="0.2">
      <c r="A55" s="2">
        <v>36</v>
      </c>
      <c r="B55" s="120"/>
      <c r="C55" s="68"/>
      <c r="D55" s="179"/>
      <c r="E55" s="69"/>
      <c r="F55" s="300"/>
      <c r="G55" s="136"/>
      <c r="H55" s="137" t="str">
        <f t="shared" si="0"/>
        <v/>
      </c>
      <c r="I55" s="138"/>
      <c r="J55" s="147"/>
      <c r="K55" s="64"/>
      <c r="L55" s="64"/>
      <c r="M55" s="64"/>
      <c r="N55" s="184"/>
      <c r="O55" s="207"/>
      <c r="P55" s="15"/>
      <c r="Q55" s="15"/>
      <c r="R55" s="15"/>
      <c r="S55" s="51"/>
      <c r="T55" s="206"/>
      <c r="U55" s="187"/>
      <c r="V55" s="11"/>
      <c r="W55" s="15"/>
      <c r="AJ55" s="15"/>
      <c r="AK55" s="15"/>
      <c r="AL55" s="15"/>
      <c r="AM55" s="15"/>
      <c r="AN55" s="15"/>
      <c r="AO55" s="15"/>
    </row>
    <row r="56" spans="1:43" ht="13.5" customHeight="1" x14ac:dyDescent="0.2">
      <c r="A56" s="2">
        <v>37</v>
      </c>
      <c r="B56" s="120"/>
      <c r="C56" s="68"/>
      <c r="D56" s="179"/>
      <c r="E56" s="69"/>
      <c r="F56" s="300"/>
      <c r="G56" s="136"/>
      <c r="H56" s="137" t="str">
        <f t="shared" si="0"/>
        <v/>
      </c>
      <c r="I56" s="138"/>
      <c r="J56" s="147"/>
      <c r="K56" s="64"/>
      <c r="L56" s="64"/>
      <c r="M56" s="64"/>
      <c r="N56" s="184"/>
      <c r="O56" s="54"/>
      <c r="P56" s="54"/>
      <c r="Q56" s="54"/>
      <c r="R56" s="15"/>
      <c r="S56" s="33"/>
      <c r="T56" s="55"/>
      <c r="U56" s="15"/>
      <c r="V56" s="11"/>
      <c r="W56" s="15"/>
      <c r="AJ56" s="15"/>
      <c r="AK56" s="15"/>
      <c r="AL56" s="15"/>
      <c r="AM56" s="15"/>
      <c r="AN56" s="15"/>
      <c r="AO56" s="15"/>
    </row>
    <row r="57" spans="1:43" ht="13.5" customHeight="1" x14ac:dyDescent="0.2">
      <c r="A57" s="2">
        <v>38</v>
      </c>
      <c r="B57" s="120"/>
      <c r="C57" s="68"/>
      <c r="D57" s="179"/>
      <c r="E57" s="69"/>
      <c r="F57" s="300"/>
      <c r="G57" s="136"/>
      <c r="H57" s="137" t="str">
        <f t="shared" si="0"/>
        <v/>
      </c>
      <c r="I57" s="138"/>
      <c r="J57" s="147"/>
      <c r="K57" s="64"/>
      <c r="L57" s="64"/>
      <c r="M57" s="64"/>
      <c r="N57" s="184"/>
      <c r="O57" s="207"/>
      <c r="P57" s="15"/>
      <c r="Q57" s="15"/>
      <c r="R57" s="15"/>
      <c r="S57" s="15"/>
      <c r="T57" s="208"/>
      <c r="U57" s="209"/>
      <c r="V57" s="11"/>
      <c r="W57" s="15"/>
      <c r="AJ57" s="15"/>
      <c r="AK57" s="15"/>
      <c r="AL57" s="15"/>
      <c r="AM57" s="15"/>
      <c r="AN57" s="15"/>
      <c r="AO57" s="15"/>
    </row>
    <row r="58" spans="1:43" ht="13.5" customHeight="1" x14ac:dyDescent="0.2">
      <c r="A58" s="2">
        <v>39</v>
      </c>
      <c r="B58" s="120"/>
      <c r="C58" s="68"/>
      <c r="D58" s="179"/>
      <c r="E58" s="69"/>
      <c r="F58" s="300"/>
      <c r="G58" s="136"/>
      <c r="H58" s="137" t="str">
        <f t="shared" si="0"/>
        <v/>
      </c>
      <c r="I58" s="138"/>
      <c r="J58" s="147"/>
      <c r="K58" s="64"/>
      <c r="L58" s="64"/>
      <c r="M58" s="64"/>
      <c r="N58" s="184"/>
      <c r="O58" s="15"/>
      <c r="P58" s="15"/>
      <c r="Q58" s="15"/>
      <c r="R58" s="15"/>
      <c r="S58" s="15"/>
      <c r="T58" s="210"/>
      <c r="U58" s="211"/>
      <c r="V58" s="11"/>
      <c r="W58" s="15"/>
      <c r="AJ58" s="15"/>
      <c r="AK58" s="15"/>
      <c r="AL58" s="15"/>
      <c r="AM58" s="15"/>
      <c r="AN58" s="15"/>
      <c r="AO58" s="15"/>
    </row>
    <row r="59" spans="1:43" ht="13.5" customHeight="1" x14ac:dyDescent="0.2">
      <c r="A59" s="2">
        <v>40</v>
      </c>
      <c r="B59" s="120"/>
      <c r="C59" s="68"/>
      <c r="D59" s="179"/>
      <c r="E59" s="69"/>
      <c r="F59" s="300"/>
      <c r="G59" s="136"/>
      <c r="H59" s="137" t="str">
        <f t="shared" si="0"/>
        <v/>
      </c>
      <c r="I59" s="138"/>
      <c r="J59" s="147"/>
      <c r="K59" s="64"/>
      <c r="L59" s="64"/>
      <c r="M59" s="64"/>
      <c r="N59" s="184"/>
      <c r="O59" s="11"/>
      <c r="P59" s="11"/>
      <c r="Q59" s="11"/>
      <c r="R59" s="11"/>
      <c r="S59" s="11"/>
      <c r="T59" s="11"/>
      <c r="U59" s="11"/>
      <c r="V59" s="11"/>
      <c r="W59" s="45"/>
      <c r="AJ59" s="15"/>
      <c r="AK59" s="15"/>
      <c r="AL59" s="15"/>
      <c r="AM59" s="15"/>
      <c r="AN59" s="15"/>
      <c r="AO59" s="15"/>
    </row>
    <row r="60" spans="1:43" ht="13.5" customHeight="1" x14ac:dyDescent="0.2">
      <c r="A60" s="2">
        <v>41</v>
      </c>
      <c r="B60" s="120"/>
      <c r="C60" s="68"/>
      <c r="D60" s="179"/>
      <c r="E60" s="69"/>
      <c r="F60" s="300"/>
      <c r="G60" s="136"/>
      <c r="H60" s="137" t="str">
        <f t="shared" si="0"/>
        <v/>
      </c>
      <c r="I60" s="138"/>
      <c r="J60" s="147"/>
      <c r="K60" s="64"/>
      <c r="L60" s="64"/>
      <c r="M60" s="64"/>
      <c r="N60" s="184"/>
      <c r="O60" s="11"/>
      <c r="P60" s="11"/>
      <c r="Q60" s="11"/>
      <c r="R60" s="11"/>
      <c r="S60" s="11"/>
      <c r="T60" s="11"/>
      <c r="U60" s="11"/>
      <c r="V60" s="11"/>
      <c r="W60" s="15"/>
      <c r="AJ60" s="15"/>
      <c r="AK60" s="15"/>
      <c r="AL60" s="15"/>
      <c r="AM60" s="15"/>
      <c r="AN60" s="15"/>
      <c r="AO60" s="15"/>
    </row>
    <row r="61" spans="1:43" ht="13.5" customHeight="1" x14ac:dyDescent="0.2">
      <c r="A61" s="2">
        <v>42</v>
      </c>
      <c r="B61" s="120"/>
      <c r="C61" s="68"/>
      <c r="D61" s="179"/>
      <c r="E61" s="69"/>
      <c r="F61" s="300"/>
      <c r="G61" s="136"/>
      <c r="H61" s="137" t="str">
        <f t="shared" si="0"/>
        <v/>
      </c>
      <c r="I61" s="138"/>
      <c r="J61" s="147"/>
      <c r="K61" s="64"/>
      <c r="L61" s="64"/>
      <c r="M61" s="64"/>
      <c r="N61" s="184"/>
      <c r="O61" s="190"/>
      <c r="P61" s="212"/>
      <c r="Q61" s="212"/>
      <c r="R61" s="185"/>
      <c r="S61" s="186"/>
      <c r="T61" s="11"/>
      <c r="U61" s="11"/>
      <c r="V61" s="11"/>
      <c r="W61" s="15"/>
      <c r="AJ61" s="15"/>
      <c r="AK61" s="15"/>
      <c r="AL61" s="15"/>
      <c r="AM61" s="15"/>
      <c r="AN61" s="15"/>
      <c r="AO61" s="15"/>
    </row>
    <row r="62" spans="1:43" ht="13.5" customHeight="1" x14ac:dyDescent="0.2">
      <c r="A62" s="2">
        <v>43</v>
      </c>
      <c r="B62" s="120"/>
      <c r="C62" s="68"/>
      <c r="D62" s="179"/>
      <c r="E62" s="69"/>
      <c r="F62" s="300"/>
      <c r="G62" s="136"/>
      <c r="H62" s="137" t="str">
        <f t="shared" si="0"/>
        <v/>
      </c>
      <c r="I62" s="138"/>
      <c r="J62" s="147"/>
      <c r="K62" s="64"/>
      <c r="L62" s="64"/>
      <c r="M62" s="64"/>
      <c r="N62" s="184"/>
      <c r="O62" s="11"/>
      <c r="P62" s="11"/>
      <c r="Q62" s="11"/>
      <c r="R62" s="11"/>
      <c r="S62" s="11"/>
      <c r="T62" s="11"/>
      <c r="U62" s="11"/>
      <c r="V62" s="11"/>
      <c r="W62" s="15"/>
      <c r="AJ62" s="15"/>
      <c r="AK62" s="15"/>
      <c r="AL62" s="15"/>
      <c r="AM62" s="15"/>
      <c r="AN62" s="15"/>
      <c r="AO62" s="15"/>
    </row>
    <row r="63" spans="1:43" ht="13.5" customHeight="1" x14ac:dyDescent="0.2">
      <c r="A63" s="2">
        <v>44</v>
      </c>
      <c r="B63" s="120"/>
      <c r="C63" s="68"/>
      <c r="D63" s="179"/>
      <c r="E63" s="69"/>
      <c r="F63" s="300"/>
      <c r="G63" s="136"/>
      <c r="H63" s="137" t="str">
        <f t="shared" si="0"/>
        <v/>
      </c>
      <c r="I63" s="138"/>
      <c r="J63" s="147"/>
      <c r="K63" s="64"/>
      <c r="L63" s="64"/>
      <c r="M63" s="64"/>
      <c r="N63" s="184"/>
      <c r="O63" s="213"/>
      <c r="P63" s="214"/>
      <c r="Q63" s="39"/>
      <c r="R63" s="39"/>
      <c r="S63" s="33"/>
      <c r="T63" s="187"/>
      <c r="U63" s="187"/>
      <c r="V63" s="11"/>
      <c r="W63" s="15"/>
      <c r="AJ63" s="15"/>
      <c r="AK63" s="15"/>
      <c r="AL63" s="15"/>
      <c r="AM63" s="15"/>
      <c r="AN63" s="15"/>
      <c r="AO63" s="15"/>
    </row>
    <row r="64" spans="1:43" ht="13.5" customHeight="1" x14ac:dyDescent="0.2">
      <c r="A64" s="2">
        <v>45</v>
      </c>
      <c r="B64" s="120"/>
      <c r="C64" s="68"/>
      <c r="D64" s="179"/>
      <c r="E64" s="69"/>
      <c r="F64" s="300"/>
      <c r="G64" s="136"/>
      <c r="H64" s="137" t="str">
        <f t="shared" si="0"/>
        <v/>
      </c>
      <c r="I64" s="138"/>
      <c r="J64" s="147"/>
      <c r="K64" s="64"/>
      <c r="L64" s="64"/>
      <c r="M64" s="64"/>
      <c r="N64" s="184"/>
      <c r="O64" s="212"/>
      <c r="P64" s="33"/>
      <c r="Q64" s="33"/>
      <c r="R64" s="33"/>
      <c r="S64" s="33"/>
      <c r="T64" s="154"/>
      <c r="U64" s="177"/>
      <c r="V64" s="11"/>
      <c r="W64" s="15"/>
      <c r="AJ64" s="15"/>
      <c r="AK64" s="15"/>
      <c r="AL64" s="15"/>
      <c r="AM64" s="15"/>
      <c r="AN64" s="15"/>
      <c r="AO64" s="15"/>
    </row>
    <row r="65" spans="1:41" ht="13.5" customHeight="1" x14ac:dyDescent="0.2">
      <c r="A65" s="2">
        <v>46</v>
      </c>
      <c r="B65" s="120"/>
      <c r="C65" s="68"/>
      <c r="D65" s="179"/>
      <c r="E65" s="69"/>
      <c r="F65" s="300"/>
      <c r="G65" s="136"/>
      <c r="H65" s="137" t="str">
        <f t="shared" si="0"/>
        <v/>
      </c>
      <c r="I65" s="138"/>
      <c r="J65" s="147"/>
      <c r="K65" s="64"/>
      <c r="L65" s="64"/>
      <c r="M65" s="64"/>
      <c r="N65" s="184"/>
      <c r="O65" s="212"/>
      <c r="P65" s="190"/>
      <c r="Q65" s="212"/>
      <c r="R65" s="212"/>
      <c r="S65" s="33"/>
      <c r="T65" s="187"/>
      <c r="U65" s="187"/>
      <c r="V65" s="11"/>
      <c r="W65" s="45"/>
      <c r="AJ65" s="15"/>
      <c r="AK65" s="15"/>
      <c r="AL65" s="15"/>
      <c r="AM65" s="15"/>
      <c r="AN65" s="15"/>
      <c r="AO65" s="15"/>
    </row>
    <row r="66" spans="1:41" ht="13.5" customHeight="1" x14ac:dyDescent="0.2">
      <c r="A66" s="2">
        <v>47</v>
      </c>
      <c r="B66" s="120"/>
      <c r="C66" s="68"/>
      <c r="D66" s="179"/>
      <c r="E66" s="69"/>
      <c r="F66" s="300"/>
      <c r="G66" s="136"/>
      <c r="H66" s="137" t="str">
        <f t="shared" si="0"/>
        <v/>
      </c>
      <c r="I66" s="138"/>
      <c r="J66" s="147"/>
      <c r="K66" s="64"/>
      <c r="L66" s="64"/>
      <c r="M66" s="64"/>
      <c r="N66" s="184"/>
      <c r="O66" s="212"/>
      <c r="P66" s="11"/>
      <c r="Q66" s="11"/>
      <c r="R66" s="11"/>
      <c r="S66" s="11"/>
      <c r="T66" s="23"/>
      <c r="U66" s="23"/>
      <c r="V66" s="11"/>
      <c r="W66" s="15"/>
      <c r="AJ66" s="15"/>
      <c r="AK66" s="15"/>
      <c r="AL66" s="15"/>
      <c r="AM66" s="15"/>
      <c r="AN66" s="15"/>
      <c r="AO66" s="15"/>
    </row>
    <row r="67" spans="1:41" ht="13.5" customHeight="1" x14ac:dyDescent="0.2">
      <c r="A67" s="2">
        <v>48</v>
      </c>
      <c r="B67" s="120"/>
      <c r="C67" s="68"/>
      <c r="D67" s="179"/>
      <c r="E67" s="69"/>
      <c r="F67" s="300"/>
      <c r="G67" s="136"/>
      <c r="H67" s="137" t="str">
        <f t="shared" si="0"/>
        <v/>
      </c>
      <c r="I67" s="138"/>
      <c r="J67" s="147"/>
      <c r="K67" s="64"/>
      <c r="L67" s="64"/>
      <c r="M67" s="64"/>
      <c r="N67" s="184"/>
      <c r="O67" s="212"/>
      <c r="P67" s="215"/>
      <c r="Q67" s="212"/>
      <c r="R67" s="212"/>
      <c r="S67" s="33"/>
      <c r="T67" s="187"/>
      <c r="U67" s="187"/>
      <c r="V67" s="11"/>
      <c r="W67" s="15"/>
      <c r="AJ67" s="15"/>
      <c r="AK67" s="15"/>
      <c r="AL67" s="15"/>
      <c r="AM67" s="15"/>
      <c r="AN67" s="15"/>
      <c r="AO67" s="15"/>
    </row>
    <row r="68" spans="1:41" ht="13.5" customHeight="1" x14ac:dyDescent="0.2">
      <c r="A68" s="2">
        <v>49</v>
      </c>
      <c r="B68" s="120"/>
      <c r="C68" s="68"/>
      <c r="D68" s="179"/>
      <c r="E68" s="69"/>
      <c r="F68" s="300"/>
      <c r="G68" s="136"/>
      <c r="H68" s="137" t="str">
        <f t="shared" si="0"/>
        <v/>
      </c>
      <c r="I68" s="138"/>
      <c r="J68" s="147"/>
      <c r="K68" s="64"/>
      <c r="L68" s="64"/>
      <c r="M68" s="64"/>
      <c r="N68" s="184"/>
      <c r="O68" s="11"/>
      <c r="P68" s="11"/>
      <c r="Q68" s="11"/>
      <c r="R68" s="11"/>
      <c r="S68" s="11"/>
      <c r="T68" s="11"/>
      <c r="U68" s="11"/>
      <c r="V68" s="11"/>
      <c r="W68" s="15"/>
      <c r="AJ68" s="15"/>
      <c r="AK68" s="15"/>
      <c r="AL68" s="15"/>
      <c r="AM68" s="15"/>
      <c r="AN68" s="15"/>
      <c r="AO68" s="15"/>
    </row>
    <row r="69" spans="1:41" ht="13.5" customHeight="1" x14ac:dyDescent="0.2">
      <c r="A69" s="2">
        <v>50</v>
      </c>
      <c r="B69" s="120"/>
      <c r="C69" s="68"/>
      <c r="D69" s="179"/>
      <c r="E69" s="69"/>
      <c r="F69" s="300"/>
      <c r="G69" s="136"/>
      <c r="H69" s="137" t="str">
        <f t="shared" si="0"/>
        <v/>
      </c>
      <c r="I69" s="138"/>
      <c r="J69" s="147"/>
      <c r="K69" s="64"/>
      <c r="L69" s="64"/>
      <c r="M69" s="64"/>
      <c r="N69" s="184"/>
      <c r="O69" s="190"/>
      <c r="P69" s="212"/>
      <c r="Q69" s="212"/>
      <c r="R69" s="39"/>
      <c r="S69" s="191"/>
      <c r="T69" s="192"/>
      <c r="U69" s="11"/>
      <c r="V69" s="11"/>
      <c r="W69" s="15"/>
      <c r="AJ69" s="15"/>
      <c r="AK69" s="15"/>
      <c r="AL69" s="15"/>
      <c r="AM69" s="15"/>
      <c r="AN69" s="15"/>
      <c r="AO69" s="15"/>
    </row>
    <row r="70" spans="1:41" ht="13.5" customHeight="1" x14ac:dyDescent="0.2">
      <c r="A70" s="2">
        <v>51</v>
      </c>
      <c r="B70" s="120"/>
      <c r="C70" s="68"/>
      <c r="D70" s="179"/>
      <c r="E70" s="69"/>
      <c r="F70" s="300"/>
      <c r="G70" s="136"/>
      <c r="H70" s="137" t="str">
        <f t="shared" si="0"/>
        <v/>
      </c>
      <c r="I70" s="138"/>
      <c r="J70" s="147"/>
      <c r="K70" s="64"/>
      <c r="L70" s="64"/>
      <c r="M70" s="64"/>
      <c r="N70" s="184"/>
      <c r="O70" s="212"/>
      <c r="P70" s="212"/>
      <c r="Q70" s="212"/>
      <c r="R70" s="39"/>
      <c r="S70" s="193"/>
      <c r="T70" s="194"/>
      <c r="U70" s="11"/>
      <c r="V70" s="11"/>
      <c r="W70" s="15"/>
      <c r="AJ70" s="15"/>
      <c r="AK70" s="15"/>
      <c r="AL70" s="15"/>
      <c r="AM70" s="15"/>
      <c r="AN70" s="15"/>
      <c r="AO70" s="15"/>
    </row>
    <row r="71" spans="1:41" ht="13.5" customHeight="1" x14ac:dyDescent="0.2">
      <c r="A71" s="2">
        <v>52</v>
      </c>
      <c r="B71" s="120"/>
      <c r="C71" s="68"/>
      <c r="D71" s="179"/>
      <c r="E71" s="69"/>
      <c r="F71" s="300"/>
      <c r="G71" s="136"/>
      <c r="H71" s="137" t="str">
        <f t="shared" si="0"/>
        <v/>
      </c>
      <c r="I71" s="138"/>
      <c r="J71" s="147"/>
      <c r="K71" s="64"/>
      <c r="L71" s="64"/>
      <c r="M71" s="64"/>
      <c r="N71" s="184"/>
      <c r="O71" s="11"/>
      <c r="P71" s="11"/>
      <c r="Q71" s="11"/>
      <c r="R71" s="11"/>
      <c r="S71" s="11"/>
      <c r="T71" s="11"/>
      <c r="U71" s="11"/>
      <c r="V71" s="11"/>
      <c r="W71" s="15"/>
      <c r="AJ71" s="15"/>
      <c r="AK71" s="15"/>
      <c r="AL71" s="15"/>
      <c r="AM71" s="15"/>
      <c r="AN71" s="15"/>
      <c r="AO71" s="15"/>
    </row>
    <row r="72" spans="1:41" ht="13.5" customHeight="1" x14ac:dyDescent="0.2">
      <c r="A72" s="2">
        <v>53</v>
      </c>
      <c r="B72" s="120"/>
      <c r="C72" s="68"/>
      <c r="D72" s="179"/>
      <c r="E72" s="69"/>
      <c r="F72" s="300"/>
      <c r="G72" s="136"/>
      <c r="H72" s="137" t="str">
        <f t="shared" si="0"/>
        <v/>
      </c>
      <c r="I72" s="138"/>
      <c r="J72" s="147"/>
      <c r="K72" s="64"/>
      <c r="L72" s="64"/>
      <c r="M72" s="64"/>
      <c r="N72" s="184"/>
      <c r="O72" s="207"/>
      <c r="P72" s="15"/>
      <c r="Q72" s="15"/>
      <c r="R72" s="15"/>
      <c r="S72" s="51"/>
      <c r="T72" s="206"/>
      <c r="U72" s="187"/>
      <c r="V72" s="11"/>
      <c r="W72" s="15"/>
      <c r="AJ72" s="15"/>
      <c r="AK72" s="15"/>
      <c r="AL72" s="15"/>
      <c r="AM72" s="15"/>
      <c r="AN72" s="15"/>
      <c r="AO72" s="15"/>
    </row>
    <row r="73" spans="1:41" ht="13.5" customHeight="1" x14ac:dyDescent="0.2">
      <c r="A73" s="2">
        <v>54</v>
      </c>
      <c r="B73" s="120"/>
      <c r="C73" s="68"/>
      <c r="D73" s="179"/>
      <c r="E73" s="69"/>
      <c r="F73" s="300"/>
      <c r="G73" s="136"/>
      <c r="H73" s="137" t="str">
        <f t="shared" si="0"/>
        <v/>
      </c>
      <c r="I73" s="138"/>
      <c r="J73" s="147"/>
      <c r="K73" s="64"/>
      <c r="L73" s="64"/>
      <c r="M73" s="64"/>
      <c r="N73" s="184"/>
      <c r="O73" s="11"/>
      <c r="P73" s="11"/>
      <c r="Q73" s="11"/>
      <c r="R73" s="11"/>
      <c r="S73" s="11"/>
      <c r="T73" s="11"/>
      <c r="U73" s="11"/>
      <c r="V73" s="11"/>
      <c r="W73" s="15"/>
      <c r="AJ73" s="15"/>
      <c r="AK73" s="15"/>
      <c r="AL73" s="15"/>
      <c r="AM73" s="15"/>
      <c r="AN73" s="15"/>
      <c r="AO73" s="15"/>
    </row>
    <row r="74" spans="1:41" ht="13.5" customHeight="1" x14ac:dyDescent="0.2">
      <c r="A74" s="2">
        <v>55</v>
      </c>
      <c r="B74" s="120"/>
      <c r="C74" s="68"/>
      <c r="D74" s="179"/>
      <c r="E74" s="69"/>
      <c r="F74" s="300"/>
      <c r="G74" s="136"/>
      <c r="H74" s="137" t="str">
        <f t="shared" si="0"/>
        <v/>
      </c>
      <c r="I74" s="138"/>
      <c r="J74" s="147"/>
      <c r="K74" s="64"/>
      <c r="L74" s="64"/>
      <c r="M74" s="64"/>
      <c r="N74" s="184"/>
      <c r="O74" s="207"/>
      <c r="P74" s="15"/>
      <c r="Q74" s="15"/>
      <c r="R74" s="15"/>
      <c r="S74" s="15"/>
      <c r="T74" s="208"/>
      <c r="U74" s="209"/>
      <c r="V74" s="11"/>
      <c r="W74" s="15"/>
      <c r="AJ74" s="15"/>
      <c r="AK74" s="15"/>
      <c r="AL74" s="15"/>
      <c r="AM74" s="15"/>
      <c r="AN74" s="15"/>
      <c r="AO74" s="15"/>
    </row>
    <row r="75" spans="1:41" ht="13.5" customHeight="1" x14ac:dyDescent="0.2">
      <c r="A75" s="2">
        <v>56</v>
      </c>
      <c r="B75" s="120"/>
      <c r="C75" s="68"/>
      <c r="D75" s="179"/>
      <c r="E75" s="69"/>
      <c r="F75" s="300"/>
      <c r="G75" s="136"/>
      <c r="H75" s="137" t="str">
        <f t="shared" si="0"/>
        <v/>
      </c>
      <c r="I75" s="138"/>
      <c r="J75" s="147"/>
      <c r="K75" s="64"/>
      <c r="L75" s="64"/>
      <c r="M75" s="64"/>
      <c r="N75" s="184"/>
      <c r="O75" s="15"/>
      <c r="P75" s="15"/>
      <c r="Q75" s="15"/>
      <c r="R75" s="15"/>
      <c r="S75" s="15"/>
      <c r="T75" s="210"/>
      <c r="U75" s="211"/>
      <c r="V75" s="11"/>
      <c r="W75" s="15"/>
      <c r="AJ75" s="15"/>
      <c r="AK75" s="15"/>
      <c r="AL75" s="15"/>
      <c r="AM75" s="15"/>
      <c r="AN75" s="15"/>
      <c r="AO75" s="15"/>
    </row>
    <row r="76" spans="1:41" ht="13.5" customHeight="1" x14ac:dyDescent="0.2">
      <c r="A76" s="2">
        <v>57</v>
      </c>
      <c r="B76" s="120"/>
      <c r="C76" s="68"/>
      <c r="D76" s="179"/>
      <c r="E76" s="69"/>
      <c r="F76" s="300"/>
      <c r="G76" s="136"/>
      <c r="H76" s="137" t="str">
        <f t="shared" si="0"/>
        <v/>
      </c>
      <c r="I76" s="138"/>
      <c r="J76" s="147"/>
      <c r="K76" s="64"/>
      <c r="L76" s="64"/>
      <c r="M76" s="64"/>
      <c r="N76" s="184"/>
      <c r="O76" s="11"/>
      <c r="P76" s="11"/>
      <c r="Q76" s="11"/>
      <c r="R76" s="11"/>
      <c r="S76" s="11"/>
      <c r="T76" s="11"/>
      <c r="U76" s="11"/>
      <c r="V76" s="11"/>
      <c r="W76" s="15"/>
      <c r="AJ76" s="15"/>
      <c r="AK76" s="15"/>
      <c r="AL76" s="15"/>
      <c r="AM76" s="15"/>
      <c r="AN76" s="15"/>
      <c r="AO76" s="15"/>
    </row>
    <row r="77" spans="1:41" ht="13.5" customHeight="1" x14ac:dyDescent="0.2">
      <c r="A77" s="2">
        <v>58</v>
      </c>
      <c r="B77" s="120"/>
      <c r="C77" s="68"/>
      <c r="D77" s="179"/>
      <c r="E77" s="69"/>
      <c r="F77" s="300"/>
      <c r="G77" s="136"/>
      <c r="H77" s="137" t="str">
        <f t="shared" si="0"/>
        <v/>
      </c>
      <c r="I77" s="138"/>
      <c r="J77" s="147"/>
      <c r="K77" s="64"/>
      <c r="L77" s="64"/>
      <c r="M77" s="64"/>
      <c r="O77" s="3"/>
      <c r="P77" s="3"/>
      <c r="Q77" s="3"/>
      <c r="R77" s="3"/>
      <c r="S77" s="3"/>
      <c r="T77" s="3"/>
      <c r="U77" s="3"/>
      <c r="V77" s="3"/>
      <c r="W77" s="15"/>
      <c r="AJ77" s="15"/>
      <c r="AK77" s="15"/>
      <c r="AL77" s="15"/>
      <c r="AM77" s="15"/>
      <c r="AN77" s="15"/>
      <c r="AO77" s="15"/>
    </row>
    <row r="78" spans="1:41" ht="13.5" customHeight="1" x14ac:dyDescent="0.2">
      <c r="A78" s="2">
        <v>59</v>
      </c>
      <c r="B78" s="120"/>
      <c r="C78" s="68"/>
      <c r="D78" s="179"/>
      <c r="E78" s="69"/>
      <c r="F78" s="300"/>
      <c r="G78" s="136"/>
      <c r="H78" s="137" t="str">
        <f t="shared" si="0"/>
        <v/>
      </c>
      <c r="I78" s="138"/>
      <c r="J78" s="147"/>
      <c r="K78" s="64"/>
      <c r="L78" s="64"/>
      <c r="M78" s="64"/>
      <c r="O78" s="52"/>
      <c r="P78" s="15"/>
      <c r="Q78" s="15"/>
      <c r="R78" s="15"/>
      <c r="S78" s="51"/>
      <c r="T78" s="53"/>
      <c r="U78" s="32"/>
      <c r="V78" s="3"/>
      <c r="W78" s="15"/>
      <c r="AJ78" s="15"/>
      <c r="AK78" s="15"/>
      <c r="AL78" s="15"/>
      <c r="AM78" s="15"/>
      <c r="AN78" s="15"/>
      <c r="AO78" s="15"/>
    </row>
    <row r="79" spans="1:41" ht="13.5" customHeight="1" x14ac:dyDescent="0.2">
      <c r="A79" s="2">
        <v>60</v>
      </c>
      <c r="B79" s="120"/>
      <c r="C79" s="68"/>
      <c r="D79" s="179"/>
      <c r="E79" s="69"/>
      <c r="F79" s="300"/>
      <c r="G79" s="136"/>
      <c r="H79" s="137" t="str">
        <f t="shared" si="0"/>
        <v/>
      </c>
      <c r="I79" s="138"/>
      <c r="J79" s="147"/>
      <c r="K79" s="64"/>
      <c r="L79" s="64"/>
      <c r="M79" s="64"/>
      <c r="O79" s="54"/>
      <c r="P79" s="54"/>
      <c r="Q79" s="54"/>
      <c r="R79" s="15"/>
      <c r="S79" s="33"/>
      <c r="T79" s="55"/>
      <c r="U79" s="15"/>
      <c r="W79" s="15"/>
      <c r="AJ79" s="15"/>
      <c r="AK79" s="15"/>
      <c r="AL79" s="15"/>
      <c r="AM79" s="15"/>
      <c r="AN79" s="15"/>
      <c r="AO79" s="15"/>
    </row>
    <row r="80" spans="1:41" ht="13.5" customHeight="1" x14ac:dyDescent="0.2">
      <c r="A80" s="2">
        <v>61</v>
      </c>
      <c r="B80" s="120"/>
      <c r="C80" s="68"/>
      <c r="D80" s="179"/>
      <c r="E80" s="69"/>
      <c r="F80" s="300"/>
      <c r="G80" s="136"/>
      <c r="H80" s="137" t="str">
        <f t="shared" si="0"/>
        <v/>
      </c>
      <c r="I80" s="138"/>
      <c r="J80" s="147"/>
      <c r="K80" s="64"/>
      <c r="L80" s="64"/>
      <c r="M80" s="64"/>
      <c r="O80" s="52"/>
      <c r="P80" s="15"/>
      <c r="Q80" s="15"/>
      <c r="R80" s="15"/>
      <c r="S80" s="15"/>
      <c r="T80" s="56"/>
      <c r="U80" s="57"/>
      <c r="W80" s="15"/>
      <c r="AJ80" s="15"/>
      <c r="AK80" s="15"/>
      <c r="AL80" s="15"/>
      <c r="AM80" s="15"/>
      <c r="AN80" s="15"/>
      <c r="AO80" s="15"/>
    </row>
    <row r="81" spans="1:52" ht="13.5" customHeight="1" x14ac:dyDescent="0.2">
      <c r="A81" s="2">
        <v>62</v>
      </c>
      <c r="B81" s="120"/>
      <c r="C81" s="68"/>
      <c r="D81" s="179"/>
      <c r="E81" s="69"/>
      <c r="F81" s="300"/>
      <c r="G81" s="136"/>
      <c r="H81" s="137" t="str">
        <f t="shared" si="0"/>
        <v/>
      </c>
      <c r="I81" s="138"/>
      <c r="J81" s="147"/>
      <c r="K81" s="64"/>
      <c r="L81" s="64"/>
      <c r="M81" s="64"/>
      <c r="O81" s="15"/>
      <c r="P81" s="15"/>
      <c r="Q81" s="15"/>
      <c r="R81" s="15"/>
      <c r="S81" s="15"/>
      <c r="T81" s="58"/>
      <c r="U81" s="58"/>
      <c r="W81" s="15"/>
      <c r="AJ81" s="15"/>
      <c r="AK81" s="15"/>
      <c r="AL81" s="15"/>
      <c r="AM81" s="15"/>
      <c r="AN81" s="15"/>
      <c r="AO81" s="15"/>
    </row>
    <row r="82" spans="1:52" ht="13.5" customHeight="1" x14ac:dyDescent="0.2">
      <c r="A82" s="2">
        <v>63</v>
      </c>
      <c r="B82" s="120"/>
      <c r="C82" s="68"/>
      <c r="D82" s="179"/>
      <c r="E82" s="69"/>
      <c r="F82" s="300"/>
      <c r="G82" s="136"/>
      <c r="H82" s="137" t="str">
        <f t="shared" si="0"/>
        <v/>
      </c>
      <c r="I82" s="138"/>
      <c r="J82" s="147"/>
      <c r="K82" s="64"/>
      <c r="L82" s="64"/>
      <c r="M82" s="64"/>
      <c r="W82" s="15"/>
      <c r="AJ82" s="15"/>
      <c r="AK82" s="15"/>
      <c r="AL82" s="15"/>
      <c r="AM82" s="15"/>
      <c r="AN82" s="15"/>
      <c r="AO82" s="15"/>
    </row>
    <row r="83" spans="1:52" ht="13.5" customHeight="1" x14ac:dyDescent="0.2">
      <c r="A83" s="2">
        <v>64</v>
      </c>
      <c r="B83" s="120"/>
      <c r="C83" s="68"/>
      <c r="D83" s="179"/>
      <c r="E83" s="69"/>
      <c r="F83" s="300"/>
      <c r="G83" s="136"/>
      <c r="H83" s="137" t="str">
        <f t="shared" si="0"/>
        <v/>
      </c>
      <c r="I83" s="138"/>
      <c r="J83" s="147"/>
      <c r="K83" s="64"/>
      <c r="L83" s="64"/>
      <c r="M83" s="64"/>
      <c r="W83" s="15"/>
      <c r="AJ83" s="15"/>
      <c r="AK83" s="15"/>
      <c r="AL83" s="15"/>
      <c r="AM83" s="15"/>
      <c r="AN83" s="15"/>
      <c r="AO83" s="15"/>
    </row>
    <row r="84" spans="1:52" ht="13.5" customHeight="1" x14ac:dyDescent="0.2">
      <c r="A84" s="2">
        <v>65</v>
      </c>
      <c r="B84" s="120"/>
      <c r="C84" s="68"/>
      <c r="D84" s="179"/>
      <c r="E84" s="69"/>
      <c r="F84" s="300"/>
      <c r="G84" s="136"/>
      <c r="H84" s="137" t="str">
        <f t="shared" si="0"/>
        <v/>
      </c>
      <c r="I84" s="138"/>
      <c r="J84" s="147"/>
      <c r="K84" s="64"/>
      <c r="L84" s="64"/>
      <c r="M84" s="64"/>
      <c r="W84" s="15"/>
      <c r="X84" s="15"/>
      <c r="Y84" s="15"/>
      <c r="Z84" s="15"/>
      <c r="AA84" s="12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</row>
    <row r="85" spans="1:52" ht="13.5" customHeight="1" x14ac:dyDescent="0.2">
      <c r="A85" s="2">
        <v>66</v>
      </c>
      <c r="B85" s="120"/>
      <c r="C85" s="68"/>
      <c r="D85" s="179"/>
      <c r="E85" s="69"/>
      <c r="F85" s="300"/>
      <c r="G85" s="136"/>
      <c r="H85" s="137" t="str">
        <f t="shared" si="0"/>
        <v/>
      </c>
      <c r="I85" s="138"/>
      <c r="J85" s="147"/>
      <c r="K85" s="64"/>
      <c r="L85" s="64"/>
      <c r="M85" s="64"/>
      <c r="W85" s="15"/>
      <c r="X85" s="15"/>
      <c r="Y85" s="15"/>
      <c r="Z85" s="15"/>
      <c r="AA85" s="12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</row>
    <row r="86" spans="1:52" ht="13.5" customHeight="1" x14ac:dyDescent="0.2">
      <c r="A86" s="2">
        <v>67</v>
      </c>
      <c r="B86" s="120"/>
      <c r="C86" s="68"/>
      <c r="D86" s="179"/>
      <c r="E86" s="69"/>
      <c r="F86" s="300"/>
      <c r="G86" s="136"/>
      <c r="H86" s="137" t="str">
        <f t="shared" si="0"/>
        <v/>
      </c>
      <c r="I86" s="138"/>
      <c r="J86" s="147"/>
      <c r="K86" s="64"/>
      <c r="L86" s="64"/>
      <c r="M86" s="64"/>
      <c r="W86" s="15"/>
      <c r="X86" s="37"/>
      <c r="Y86" s="39"/>
      <c r="Z86" s="38"/>
      <c r="AA86" s="38"/>
      <c r="AB86" s="41"/>
      <c r="AC86" s="38"/>
      <c r="AD86" s="38"/>
      <c r="AE86" s="38"/>
      <c r="AF86" s="41"/>
      <c r="AG86" s="38"/>
      <c r="AH86" s="25"/>
      <c r="AI86" s="15"/>
      <c r="AJ86" s="15"/>
      <c r="AK86" s="15"/>
      <c r="AL86" s="12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</row>
    <row r="87" spans="1:52" ht="13.5" customHeight="1" x14ac:dyDescent="0.2">
      <c r="A87" s="2">
        <v>68</v>
      </c>
      <c r="B87" s="120"/>
      <c r="C87" s="68"/>
      <c r="D87" s="179"/>
      <c r="E87" s="69"/>
      <c r="F87" s="300"/>
      <c r="G87" s="136"/>
      <c r="H87" s="137" t="str">
        <f t="shared" si="0"/>
        <v/>
      </c>
      <c r="I87" s="138"/>
      <c r="J87" s="147"/>
      <c r="K87" s="64"/>
      <c r="L87" s="64"/>
      <c r="M87" s="64"/>
      <c r="W87" s="15"/>
      <c r="X87" s="37"/>
      <c r="Y87" s="39"/>
      <c r="Z87" s="38"/>
      <c r="AA87" s="38"/>
      <c r="AB87" s="38"/>
      <c r="AC87" s="38"/>
      <c r="AD87" s="38"/>
      <c r="AE87" s="38"/>
      <c r="AF87" s="38"/>
      <c r="AG87" s="38"/>
      <c r="AH87" s="26"/>
      <c r="AI87" s="15"/>
      <c r="AJ87" s="15"/>
      <c r="AK87" s="15"/>
      <c r="AL87" s="12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</row>
    <row r="88" spans="1:52" ht="13.5" customHeight="1" x14ac:dyDescent="0.2">
      <c r="A88" s="2">
        <v>69</v>
      </c>
      <c r="B88" s="120"/>
      <c r="C88" s="68"/>
      <c r="D88" s="179"/>
      <c r="E88" s="69"/>
      <c r="F88" s="300"/>
      <c r="G88" s="136"/>
      <c r="H88" s="137" t="str">
        <f t="shared" ref="H88:H139" si="1">IF(D88="ND","&lt;"&amp;$I$12,IF(D88=0,"",TEXT(TEXT(D88,"."&amp;REPT("0",$G$14)&amp;"E+000"),"0"&amp;REPT(".",($G$14-(1+INT(LOG10(ABS(D88)))))&gt;0)&amp;REPT("0",($G$14-(1+INT(LOG10(ABS(D88)))))*(($G$14-(1+INT(LOG10(ABS(D88)))))&gt;0)))))</f>
        <v/>
      </c>
      <c r="I88" s="138"/>
      <c r="J88" s="147"/>
      <c r="K88" s="64"/>
      <c r="L88" s="64"/>
      <c r="M88" s="64"/>
      <c r="W88" s="15"/>
      <c r="X88" s="37"/>
      <c r="Y88" s="39"/>
      <c r="Z88" s="38"/>
      <c r="AA88" s="38"/>
      <c r="AB88" s="38"/>
      <c r="AC88" s="38"/>
      <c r="AD88" s="38"/>
      <c r="AE88" s="38"/>
      <c r="AF88" s="38"/>
      <c r="AG88" s="38"/>
      <c r="AH88" s="25"/>
      <c r="AI88" s="15"/>
      <c r="AJ88" s="15"/>
      <c r="AK88" s="15"/>
      <c r="AL88" s="12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</row>
    <row r="89" spans="1:52" ht="13.5" customHeight="1" x14ac:dyDescent="0.2">
      <c r="A89" s="2">
        <v>70</v>
      </c>
      <c r="B89" s="120"/>
      <c r="C89" s="68"/>
      <c r="D89" s="179"/>
      <c r="E89" s="69"/>
      <c r="F89" s="300"/>
      <c r="G89" s="136"/>
      <c r="H89" s="137" t="str">
        <f t="shared" si="1"/>
        <v/>
      </c>
      <c r="I89" s="138"/>
      <c r="J89" s="147"/>
      <c r="K89" s="64"/>
      <c r="L89" s="64"/>
      <c r="M89" s="64"/>
      <c r="W89" s="15"/>
      <c r="X89" s="37"/>
      <c r="Y89" s="39"/>
      <c r="Z89" s="38"/>
      <c r="AA89" s="38"/>
      <c r="AB89" s="38"/>
      <c r="AC89" s="38"/>
      <c r="AD89" s="38"/>
      <c r="AE89" s="38"/>
      <c r="AF89" s="38"/>
      <c r="AG89" s="38"/>
      <c r="AH89" s="25"/>
      <c r="AI89" s="15"/>
      <c r="AJ89" s="15"/>
      <c r="AK89" s="15"/>
      <c r="AL89" s="12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</row>
    <row r="90" spans="1:52" ht="13.5" customHeight="1" x14ac:dyDescent="0.2">
      <c r="A90" s="2">
        <v>71</v>
      </c>
      <c r="B90" s="120"/>
      <c r="C90" s="68"/>
      <c r="D90" s="179"/>
      <c r="E90" s="69"/>
      <c r="F90" s="300"/>
      <c r="G90" s="136"/>
      <c r="H90" s="137" t="str">
        <f t="shared" si="1"/>
        <v/>
      </c>
      <c r="I90" s="138"/>
      <c r="J90" s="147"/>
      <c r="K90" s="64"/>
      <c r="L90" s="64"/>
      <c r="M90" s="64"/>
      <c r="W90" s="15"/>
      <c r="X90" s="37"/>
      <c r="Y90" s="39"/>
      <c r="Z90" s="38"/>
      <c r="AA90" s="38"/>
      <c r="AB90" s="41"/>
      <c r="AC90" s="38"/>
      <c r="AD90" s="38"/>
      <c r="AE90" s="38"/>
      <c r="AF90" s="41"/>
      <c r="AG90" s="38"/>
      <c r="AH90" s="25"/>
      <c r="AI90" s="15"/>
      <c r="AJ90" s="15"/>
      <c r="AK90" s="15"/>
      <c r="AL90" s="12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</row>
    <row r="91" spans="1:52" ht="13.5" customHeight="1" x14ac:dyDescent="0.2">
      <c r="A91" s="2">
        <v>72</v>
      </c>
      <c r="B91" s="120"/>
      <c r="C91" s="68"/>
      <c r="D91" s="179"/>
      <c r="E91" s="69"/>
      <c r="F91" s="300"/>
      <c r="G91" s="136"/>
      <c r="H91" s="137" t="str">
        <f t="shared" si="1"/>
        <v/>
      </c>
      <c r="I91" s="138"/>
      <c r="J91" s="147"/>
      <c r="K91" s="64"/>
      <c r="L91" s="64"/>
      <c r="M91" s="64"/>
      <c r="W91" s="15"/>
      <c r="X91" s="37"/>
      <c r="Y91" s="39"/>
      <c r="Z91" s="38"/>
      <c r="AA91" s="38"/>
      <c r="AB91" s="41"/>
      <c r="AC91" s="38"/>
      <c r="AD91" s="38"/>
      <c r="AE91" s="38"/>
      <c r="AF91" s="38"/>
      <c r="AG91" s="38"/>
      <c r="AH91" s="26"/>
      <c r="AI91" s="15"/>
      <c r="AJ91" s="15"/>
      <c r="AK91" s="15"/>
      <c r="AL91" s="12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</row>
    <row r="92" spans="1:52" ht="13.5" customHeight="1" x14ac:dyDescent="0.2">
      <c r="A92" s="2">
        <v>73</v>
      </c>
      <c r="B92" s="120"/>
      <c r="C92" s="68"/>
      <c r="D92" s="179"/>
      <c r="E92" s="69"/>
      <c r="F92" s="300"/>
      <c r="G92" s="136"/>
      <c r="H92" s="137" t="str">
        <f t="shared" si="1"/>
        <v/>
      </c>
      <c r="I92" s="138"/>
      <c r="J92" s="147"/>
      <c r="K92" s="64"/>
      <c r="L92" s="64"/>
      <c r="M92" s="64"/>
      <c r="W92" s="15"/>
      <c r="X92" s="37"/>
      <c r="Y92" s="39"/>
      <c r="Z92" s="38"/>
      <c r="AA92" s="38"/>
      <c r="AB92" s="38"/>
      <c r="AC92" s="38"/>
      <c r="AD92" s="38"/>
      <c r="AE92" s="38"/>
      <c r="AF92" s="38"/>
      <c r="AG92" s="38"/>
      <c r="AH92" s="25"/>
      <c r="AI92" s="15"/>
      <c r="AJ92" s="15"/>
      <c r="AK92" s="15"/>
      <c r="AL92" s="12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</row>
    <row r="93" spans="1:52" ht="13.5" customHeight="1" x14ac:dyDescent="0.2">
      <c r="A93" s="2">
        <v>74</v>
      </c>
      <c r="B93" s="120"/>
      <c r="C93" s="68"/>
      <c r="D93" s="179"/>
      <c r="E93" s="69"/>
      <c r="F93" s="300"/>
      <c r="G93" s="136"/>
      <c r="H93" s="137" t="str">
        <f t="shared" si="1"/>
        <v/>
      </c>
      <c r="I93" s="138"/>
      <c r="J93" s="147"/>
      <c r="K93" s="64"/>
      <c r="L93" s="64"/>
      <c r="M93" s="64"/>
      <c r="W93" s="15"/>
      <c r="X93" s="37"/>
      <c r="Y93" s="39"/>
      <c r="Z93" s="38"/>
      <c r="AA93" s="38"/>
      <c r="AB93" s="38"/>
      <c r="AC93" s="38"/>
      <c r="AD93" s="38"/>
      <c r="AE93" s="38"/>
      <c r="AF93" s="38"/>
      <c r="AG93" s="38"/>
      <c r="AH93" s="25"/>
      <c r="AI93" s="15"/>
      <c r="AJ93" s="15"/>
      <c r="AK93" s="15"/>
      <c r="AL93" s="12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</row>
    <row r="94" spans="1:52" ht="13.5" customHeight="1" x14ac:dyDescent="0.2">
      <c r="A94" s="2">
        <v>75</v>
      </c>
      <c r="B94" s="120"/>
      <c r="C94" s="68"/>
      <c r="D94" s="179"/>
      <c r="E94" s="69"/>
      <c r="F94" s="300"/>
      <c r="G94" s="136"/>
      <c r="H94" s="137" t="str">
        <f t="shared" si="1"/>
        <v/>
      </c>
      <c r="I94" s="138"/>
      <c r="J94" s="147"/>
      <c r="K94" s="64"/>
      <c r="L94" s="64"/>
      <c r="M94" s="64"/>
      <c r="W94" s="15"/>
      <c r="X94" s="37"/>
      <c r="Y94" s="39"/>
      <c r="Z94" s="38"/>
      <c r="AA94" s="38"/>
      <c r="AB94" s="41"/>
      <c r="AC94" s="38"/>
      <c r="AD94" s="38"/>
      <c r="AE94" s="38"/>
      <c r="AF94" s="41"/>
      <c r="AG94" s="38"/>
      <c r="AH94" s="25"/>
      <c r="AI94" s="15"/>
      <c r="AJ94" s="15"/>
      <c r="AK94" s="15"/>
      <c r="AL94" s="12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</row>
    <row r="95" spans="1:52" ht="13.5" customHeight="1" x14ac:dyDescent="0.2">
      <c r="A95" s="2">
        <v>76</v>
      </c>
      <c r="B95" s="120"/>
      <c r="C95" s="68"/>
      <c r="D95" s="179"/>
      <c r="E95" s="69"/>
      <c r="F95" s="300"/>
      <c r="G95" s="136"/>
      <c r="H95" s="137" t="str">
        <f t="shared" si="1"/>
        <v/>
      </c>
      <c r="I95" s="138"/>
      <c r="J95" s="147"/>
      <c r="K95" s="64"/>
      <c r="L95" s="64"/>
      <c r="M95" s="64"/>
      <c r="W95" s="15"/>
      <c r="X95" s="30"/>
      <c r="Y95" s="30"/>
      <c r="Z95" s="28"/>
      <c r="AA95" s="28"/>
      <c r="AB95" s="28"/>
      <c r="AC95" s="28"/>
      <c r="AD95" s="28"/>
      <c r="AE95" s="28"/>
      <c r="AF95" s="28"/>
      <c r="AG95" s="28"/>
      <c r="AH95" s="26"/>
      <c r="AI95" s="15"/>
      <c r="AJ95" s="15"/>
      <c r="AK95" s="15"/>
      <c r="AL95" s="12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</row>
    <row r="96" spans="1:52" ht="13.5" customHeight="1" x14ac:dyDescent="0.2">
      <c r="A96" s="2">
        <v>77</v>
      </c>
      <c r="B96" s="120"/>
      <c r="C96" s="68"/>
      <c r="D96" s="179"/>
      <c r="E96" s="69"/>
      <c r="F96" s="300"/>
      <c r="G96" s="136"/>
      <c r="H96" s="137" t="str">
        <f t="shared" si="1"/>
        <v/>
      </c>
      <c r="I96" s="138"/>
      <c r="J96" s="147"/>
      <c r="K96" s="64"/>
      <c r="L96" s="64"/>
      <c r="M96" s="64"/>
      <c r="W96" s="15"/>
      <c r="X96" s="30"/>
      <c r="Y96" s="40"/>
      <c r="Z96" s="28"/>
      <c r="AA96" s="28"/>
      <c r="AB96" s="28"/>
      <c r="AC96" s="28"/>
      <c r="AD96" s="28"/>
      <c r="AE96" s="28"/>
      <c r="AF96" s="28"/>
      <c r="AG96" s="36"/>
      <c r="AH96" s="25"/>
      <c r="AI96" s="15"/>
      <c r="AJ96" s="15"/>
      <c r="AK96" s="15"/>
      <c r="AL96" s="12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</row>
    <row r="97" spans="1:52" ht="13.5" customHeight="1" x14ac:dyDescent="0.2">
      <c r="A97" s="2">
        <v>78</v>
      </c>
      <c r="B97" s="120"/>
      <c r="C97" s="68"/>
      <c r="D97" s="179"/>
      <c r="E97" s="69"/>
      <c r="F97" s="300"/>
      <c r="G97" s="136"/>
      <c r="H97" s="137" t="str">
        <f t="shared" si="1"/>
        <v/>
      </c>
      <c r="I97" s="138"/>
      <c r="J97" s="147"/>
      <c r="K97" s="64"/>
      <c r="L97" s="64"/>
      <c r="M97" s="64"/>
      <c r="W97" s="15"/>
      <c r="X97" s="30"/>
      <c r="Y97" s="30"/>
      <c r="Z97" s="28"/>
      <c r="AA97" s="28"/>
      <c r="AB97" s="28"/>
      <c r="AC97" s="28"/>
      <c r="AD97" s="28"/>
      <c r="AE97" s="28"/>
      <c r="AF97" s="28"/>
      <c r="AG97" s="28"/>
      <c r="AH97" s="25"/>
      <c r="AI97" s="15"/>
      <c r="AJ97" s="15"/>
      <c r="AK97" s="15"/>
      <c r="AL97" s="12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</row>
    <row r="98" spans="1:52" ht="13.5" customHeight="1" x14ac:dyDescent="0.2">
      <c r="A98" s="2">
        <v>79</v>
      </c>
      <c r="B98" s="120"/>
      <c r="C98" s="68"/>
      <c r="D98" s="179"/>
      <c r="E98" s="69"/>
      <c r="F98" s="300"/>
      <c r="G98" s="136"/>
      <c r="H98" s="137" t="str">
        <f t="shared" si="1"/>
        <v/>
      </c>
      <c r="I98" s="138"/>
      <c r="J98" s="147"/>
      <c r="K98" s="64"/>
      <c r="L98" s="64"/>
      <c r="M98" s="64"/>
      <c r="W98" s="15"/>
      <c r="X98" s="30"/>
      <c r="Y98" s="30"/>
      <c r="Z98" s="31"/>
      <c r="AA98" s="28"/>
      <c r="AB98" s="28"/>
      <c r="AC98" s="28"/>
      <c r="AD98" s="31"/>
      <c r="AE98" s="28"/>
      <c r="AF98" s="28"/>
      <c r="AG98" s="28"/>
      <c r="AH98" s="26"/>
      <c r="AI98" s="15"/>
      <c r="AJ98" s="15"/>
      <c r="AK98" s="15"/>
      <c r="AL98" s="12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</row>
    <row r="99" spans="1:52" ht="13.5" customHeight="1" x14ac:dyDescent="0.2">
      <c r="A99" s="2">
        <v>80</v>
      </c>
      <c r="B99" s="120"/>
      <c r="C99" s="68"/>
      <c r="D99" s="179"/>
      <c r="E99" s="69"/>
      <c r="F99" s="300"/>
      <c r="G99" s="136"/>
      <c r="H99" s="137" t="str">
        <f t="shared" si="1"/>
        <v/>
      </c>
      <c r="I99" s="138"/>
      <c r="J99" s="147"/>
      <c r="K99" s="64"/>
      <c r="L99" s="64"/>
      <c r="M99" s="64"/>
      <c r="W99" s="15"/>
      <c r="X99" s="30"/>
      <c r="Y99" s="30"/>
      <c r="Z99" s="28"/>
      <c r="AA99" s="28"/>
      <c r="AB99" s="28"/>
      <c r="AC99" s="28"/>
      <c r="AD99" s="31"/>
      <c r="AE99" s="28"/>
      <c r="AF99" s="28"/>
      <c r="AG99" s="28"/>
      <c r="AH99" s="25"/>
      <c r="AI99" s="15"/>
      <c r="AJ99" s="15"/>
      <c r="AK99" s="15"/>
      <c r="AL99" s="12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</row>
    <row r="100" spans="1:52" ht="13.5" customHeight="1" x14ac:dyDescent="0.2">
      <c r="A100" s="2">
        <v>81</v>
      </c>
      <c r="B100" s="120"/>
      <c r="C100" s="68"/>
      <c r="D100" s="179"/>
      <c r="E100" s="69"/>
      <c r="F100" s="300"/>
      <c r="G100" s="136"/>
      <c r="H100" s="137" t="str">
        <f t="shared" si="1"/>
        <v/>
      </c>
      <c r="I100" s="138"/>
      <c r="J100" s="147"/>
      <c r="K100" s="64"/>
      <c r="L100" s="64"/>
      <c r="M100" s="64"/>
      <c r="W100" s="15"/>
      <c r="X100" s="30"/>
      <c r="Y100" s="30"/>
      <c r="Z100" s="31"/>
      <c r="AA100" s="28"/>
      <c r="AB100" s="28"/>
      <c r="AC100" s="28"/>
      <c r="AD100" s="31"/>
      <c r="AE100" s="28"/>
      <c r="AF100" s="28"/>
      <c r="AG100" s="28"/>
      <c r="AH100" s="25"/>
      <c r="AI100" s="15"/>
      <c r="AJ100" s="15"/>
      <c r="AK100" s="15"/>
      <c r="AL100" s="12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</row>
    <row r="101" spans="1:52" ht="13.5" customHeight="1" x14ac:dyDescent="0.2">
      <c r="A101" s="2">
        <v>82</v>
      </c>
      <c r="B101" s="120"/>
      <c r="C101" s="68"/>
      <c r="D101" s="179"/>
      <c r="E101" s="69"/>
      <c r="F101" s="300"/>
      <c r="G101" s="136"/>
      <c r="H101" s="137" t="str">
        <f t="shared" si="1"/>
        <v/>
      </c>
      <c r="I101" s="138"/>
      <c r="J101" s="147"/>
      <c r="K101" s="64"/>
      <c r="L101" s="64"/>
      <c r="M101" s="64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25"/>
      <c r="AI101" s="15"/>
      <c r="AJ101" s="15"/>
      <c r="AK101" s="15"/>
      <c r="AL101" s="12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</row>
    <row r="102" spans="1:52" ht="13.5" customHeight="1" x14ac:dyDescent="0.2">
      <c r="A102" s="2">
        <v>83</v>
      </c>
      <c r="B102" s="120"/>
      <c r="C102" s="68"/>
      <c r="D102" s="179"/>
      <c r="E102" s="69"/>
      <c r="F102" s="300"/>
      <c r="G102" s="136"/>
      <c r="H102" s="137" t="str">
        <f t="shared" si="1"/>
        <v/>
      </c>
      <c r="I102" s="138"/>
      <c r="J102" s="147"/>
      <c r="K102" s="64"/>
      <c r="L102" s="64"/>
      <c r="M102" s="64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26"/>
      <c r="AI102" s="15"/>
      <c r="AJ102" s="15"/>
      <c r="AK102" s="15"/>
      <c r="AL102" s="12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</row>
    <row r="103" spans="1:52" ht="13.5" customHeight="1" x14ac:dyDescent="0.2">
      <c r="A103" s="2">
        <v>84</v>
      </c>
      <c r="B103" s="120"/>
      <c r="C103" s="68"/>
      <c r="D103" s="179"/>
      <c r="E103" s="69"/>
      <c r="F103" s="300"/>
      <c r="G103" s="136"/>
      <c r="H103" s="137" t="str">
        <f t="shared" si="1"/>
        <v/>
      </c>
      <c r="I103" s="138"/>
      <c r="J103" s="147"/>
      <c r="K103" s="64"/>
      <c r="L103" s="64"/>
      <c r="M103" s="64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25"/>
      <c r="AI103" s="15"/>
      <c r="AJ103" s="15"/>
      <c r="AK103" s="15"/>
      <c r="AL103" s="12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</row>
    <row r="104" spans="1:52" ht="13.5" customHeight="1" x14ac:dyDescent="0.2">
      <c r="A104" s="2">
        <v>85</v>
      </c>
      <c r="B104" s="120"/>
      <c r="C104" s="68"/>
      <c r="D104" s="179"/>
      <c r="E104" s="69"/>
      <c r="F104" s="300"/>
      <c r="G104" s="136"/>
      <c r="H104" s="137" t="str">
        <f t="shared" si="1"/>
        <v/>
      </c>
      <c r="I104" s="138"/>
      <c r="J104" s="147"/>
      <c r="K104" s="64"/>
      <c r="L104" s="64"/>
      <c r="M104" s="64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25"/>
      <c r="AI104" s="15"/>
      <c r="AJ104" s="15"/>
      <c r="AK104" s="15"/>
      <c r="AL104" s="12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</row>
    <row r="105" spans="1:52" ht="13.5" customHeight="1" x14ac:dyDescent="0.2">
      <c r="A105" s="2">
        <v>86</v>
      </c>
      <c r="B105" s="120"/>
      <c r="C105" s="68"/>
      <c r="D105" s="179"/>
      <c r="E105" s="69"/>
      <c r="F105" s="300"/>
      <c r="G105" s="136"/>
      <c r="H105" s="137" t="str">
        <f t="shared" si="1"/>
        <v/>
      </c>
      <c r="I105" s="138"/>
      <c r="J105" s="147"/>
      <c r="K105" s="64"/>
      <c r="L105" s="64"/>
      <c r="M105" s="64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25"/>
      <c r="AI105" s="15"/>
      <c r="AJ105" s="15"/>
      <c r="AK105" s="15"/>
      <c r="AL105" s="12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</row>
    <row r="106" spans="1:52" ht="13.5" customHeight="1" x14ac:dyDescent="0.2">
      <c r="A106" s="2">
        <v>87</v>
      </c>
      <c r="B106" s="120"/>
      <c r="C106" s="68"/>
      <c r="D106" s="179"/>
      <c r="E106" s="69"/>
      <c r="F106" s="300"/>
      <c r="G106" s="136"/>
      <c r="H106" s="137" t="str">
        <f t="shared" si="1"/>
        <v/>
      </c>
      <c r="I106" s="138"/>
      <c r="J106" s="147"/>
      <c r="K106" s="64"/>
      <c r="L106" s="64"/>
      <c r="M106" s="64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26"/>
      <c r="AI106" s="15"/>
      <c r="AJ106" s="15"/>
      <c r="AK106" s="15"/>
      <c r="AL106" s="12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</row>
    <row r="107" spans="1:52" ht="13.5" customHeight="1" x14ac:dyDescent="0.2">
      <c r="A107" s="2">
        <v>88</v>
      </c>
      <c r="B107" s="120"/>
      <c r="C107" s="68"/>
      <c r="D107" s="179"/>
      <c r="E107" s="69"/>
      <c r="F107" s="300"/>
      <c r="G107" s="136"/>
      <c r="H107" s="137" t="str">
        <f t="shared" si="1"/>
        <v/>
      </c>
      <c r="I107" s="138"/>
      <c r="J107" s="147"/>
      <c r="K107" s="64"/>
      <c r="L107" s="64"/>
      <c r="M107" s="64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25"/>
      <c r="AI107" s="15"/>
      <c r="AJ107" s="15"/>
      <c r="AK107" s="15"/>
      <c r="AL107" s="12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</row>
    <row r="108" spans="1:52" ht="13.5" customHeight="1" x14ac:dyDescent="0.2">
      <c r="A108" s="2">
        <v>89</v>
      </c>
      <c r="B108" s="120"/>
      <c r="C108" s="68"/>
      <c r="D108" s="179"/>
      <c r="E108" s="69"/>
      <c r="F108" s="300"/>
      <c r="G108" s="136"/>
      <c r="H108" s="137" t="str">
        <f t="shared" si="1"/>
        <v/>
      </c>
      <c r="I108" s="138"/>
      <c r="J108" s="147"/>
      <c r="K108" s="64"/>
      <c r="L108" s="64"/>
      <c r="M108" s="64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26"/>
      <c r="AI108" s="15"/>
      <c r="AJ108" s="15"/>
      <c r="AK108" s="15"/>
      <c r="AL108" s="12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</row>
    <row r="109" spans="1:52" ht="13.5" customHeight="1" x14ac:dyDescent="0.2">
      <c r="A109" s="2">
        <v>90</v>
      </c>
      <c r="B109" s="120"/>
      <c r="C109" s="68"/>
      <c r="D109" s="179"/>
      <c r="E109" s="69"/>
      <c r="F109" s="300"/>
      <c r="G109" s="136"/>
      <c r="H109" s="137" t="str">
        <f t="shared" si="1"/>
        <v/>
      </c>
      <c r="I109" s="138"/>
      <c r="J109" s="147"/>
      <c r="K109" s="64"/>
      <c r="L109" s="64"/>
      <c r="M109" s="64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25"/>
      <c r="AI109" s="15"/>
      <c r="AJ109" s="15"/>
      <c r="AK109" s="15"/>
      <c r="AL109" s="12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</row>
    <row r="110" spans="1:52" ht="13.5" customHeight="1" x14ac:dyDescent="0.2">
      <c r="A110" s="2">
        <v>91</v>
      </c>
      <c r="B110" s="120"/>
      <c r="C110" s="68"/>
      <c r="D110" s="179"/>
      <c r="E110" s="69"/>
      <c r="F110" s="300"/>
      <c r="G110" s="136"/>
      <c r="H110" s="137" t="str">
        <f t="shared" si="1"/>
        <v/>
      </c>
      <c r="I110" s="138"/>
      <c r="J110" s="147"/>
      <c r="K110" s="64"/>
      <c r="L110" s="64"/>
      <c r="M110" s="64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25"/>
      <c r="AI110" s="15"/>
      <c r="AJ110" s="15"/>
      <c r="AK110" s="15"/>
      <c r="AL110" s="12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</row>
    <row r="111" spans="1:52" ht="13.5" customHeight="1" x14ac:dyDescent="0.2">
      <c r="A111" s="2">
        <v>92</v>
      </c>
      <c r="B111" s="120"/>
      <c r="C111" s="68"/>
      <c r="D111" s="179"/>
      <c r="E111" s="69"/>
      <c r="F111" s="300"/>
      <c r="G111" s="136"/>
      <c r="H111" s="137" t="str">
        <f t="shared" si="1"/>
        <v/>
      </c>
      <c r="I111" s="138"/>
      <c r="J111" s="147"/>
      <c r="K111" s="64"/>
      <c r="L111" s="64"/>
      <c r="M111" s="64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25"/>
      <c r="AI111" s="15"/>
      <c r="AJ111" s="15"/>
      <c r="AK111" s="15"/>
      <c r="AL111" s="12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</row>
    <row r="112" spans="1:52" ht="13.5" customHeight="1" x14ac:dyDescent="0.2">
      <c r="A112" s="2">
        <v>93</v>
      </c>
      <c r="B112" s="120"/>
      <c r="C112" s="68"/>
      <c r="D112" s="179"/>
      <c r="E112" s="69"/>
      <c r="F112" s="300"/>
      <c r="G112" s="136"/>
      <c r="H112" s="137" t="str">
        <f t="shared" si="1"/>
        <v/>
      </c>
      <c r="I112" s="138"/>
      <c r="J112" s="147"/>
      <c r="K112" s="64"/>
      <c r="L112" s="64"/>
      <c r="M112" s="64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26"/>
      <c r="AI112" s="15"/>
      <c r="AJ112" s="15"/>
      <c r="AK112" s="15"/>
      <c r="AL112" s="12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</row>
    <row r="113" spans="1:52" ht="13.5" customHeight="1" x14ac:dyDescent="0.2">
      <c r="A113" s="2">
        <v>94</v>
      </c>
      <c r="B113" s="120"/>
      <c r="C113" s="68"/>
      <c r="D113" s="179"/>
      <c r="E113" s="69"/>
      <c r="F113" s="300"/>
      <c r="G113" s="136"/>
      <c r="H113" s="137" t="str">
        <f t="shared" si="1"/>
        <v/>
      </c>
      <c r="I113" s="138"/>
      <c r="J113" s="147"/>
      <c r="K113" s="64"/>
      <c r="L113" s="64"/>
      <c r="M113" s="64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25"/>
      <c r="AI113" s="15"/>
      <c r="AJ113" s="15"/>
      <c r="AK113" s="15"/>
      <c r="AL113" s="12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</row>
    <row r="114" spans="1:52" ht="13.5" customHeight="1" x14ac:dyDescent="0.2">
      <c r="A114" s="2">
        <v>95</v>
      </c>
      <c r="B114" s="120"/>
      <c r="C114" s="68"/>
      <c r="D114" s="179"/>
      <c r="E114" s="69"/>
      <c r="F114" s="300"/>
      <c r="G114" s="136"/>
      <c r="H114" s="137" t="str">
        <f t="shared" si="1"/>
        <v/>
      </c>
      <c r="I114" s="138"/>
      <c r="J114" s="147"/>
      <c r="K114" s="64"/>
      <c r="L114" s="64"/>
      <c r="M114" s="64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25"/>
      <c r="AI114" s="15"/>
      <c r="AJ114" s="15"/>
      <c r="AK114" s="15"/>
      <c r="AL114" s="12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</row>
    <row r="115" spans="1:52" ht="13.5" customHeight="1" x14ac:dyDescent="0.2">
      <c r="A115" s="2">
        <v>96</v>
      </c>
      <c r="B115" s="120"/>
      <c r="C115" s="68"/>
      <c r="D115" s="179"/>
      <c r="E115" s="69"/>
      <c r="F115" s="300"/>
      <c r="G115" s="136"/>
      <c r="H115" s="137" t="str">
        <f t="shared" si="1"/>
        <v/>
      </c>
      <c r="I115" s="138"/>
      <c r="J115" s="147"/>
      <c r="K115" s="64"/>
      <c r="L115" s="64"/>
      <c r="M115" s="64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25"/>
      <c r="AI115" s="15"/>
      <c r="AJ115" s="15"/>
      <c r="AK115" s="15"/>
      <c r="AL115" s="12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</row>
    <row r="116" spans="1:52" ht="13.5" customHeight="1" x14ac:dyDescent="0.2">
      <c r="A116" s="2">
        <v>97</v>
      </c>
      <c r="B116" s="120"/>
      <c r="C116" s="68"/>
      <c r="D116" s="179"/>
      <c r="E116" s="69"/>
      <c r="F116" s="300"/>
      <c r="G116" s="136"/>
      <c r="H116" s="137" t="str">
        <f t="shared" si="1"/>
        <v/>
      </c>
      <c r="I116" s="138"/>
      <c r="J116" s="147"/>
      <c r="K116" s="64"/>
      <c r="L116" s="64"/>
      <c r="M116" s="64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26"/>
      <c r="AI116" s="15"/>
      <c r="AJ116" s="15"/>
      <c r="AK116" s="15"/>
      <c r="AL116" s="12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</row>
    <row r="117" spans="1:52" ht="13.5" customHeight="1" x14ac:dyDescent="0.2">
      <c r="A117" s="2">
        <v>98</v>
      </c>
      <c r="B117" s="120"/>
      <c r="C117" s="68"/>
      <c r="D117" s="179"/>
      <c r="E117" s="69"/>
      <c r="F117" s="300"/>
      <c r="G117" s="136"/>
      <c r="H117" s="137" t="str">
        <f t="shared" si="1"/>
        <v/>
      </c>
      <c r="I117" s="138"/>
      <c r="J117" s="147"/>
      <c r="K117" s="64"/>
      <c r="L117" s="64"/>
      <c r="M117" s="64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25"/>
      <c r="AI117" s="15"/>
      <c r="AJ117" s="15"/>
      <c r="AK117" s="15"/>
      <c r="AL117" s="12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</row>
    <row r="118" spans="1:52" ht="13.5" customHeight="1" x14ac:dyDescent="0.2">
      <c r="A118" s="2">
        <v>99</v>
      </c>
      <c r="B118" s="120"/>
      <c r="C118" s="68"/>
      <c r="D118" s="179"/>
      <c r="E118" s="69"/>
      <c r="F118" s="300"/>
      <c r="G118" s="136"/>
      <c r="H118" s="137" t="str">
        <f t="shared" si="1"/>
        <v/>
      </c>
      <c r="I118" s="138"/>
      <c r="J118" s="147"/>
      <c r="K118" s="64"/>
      <c r="L118" s="64"/>
      <c r="M118" s="64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25"/>
      <c r="AI118" s="15"/>
      <c r="AJ118" s="15"/>
      <c r="AK118" s="15"/>
      <c r="AL118" s="12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</row>
    <row r="119" spans="1:52" ht="13.5" customHeight="1" x14ac:dyDescent="0.2">
      <c r="A119" s="2">
        <v>100</v>
      </c>
      <c r="B119" s="120"/>
      <c r="C119" s="68"/>
      <c r="D119" s="179"/>
      <c r="E119" s="69"/>
      <c r="F119" s="300"/>
      <c r="G119" s="136"/>
      <c r="H119" s="137" t="str">
        <f t="shared" si="1"/>
        <v/>
      </c>
      <c r="I119" s="138"/>
      <c r="J119" s="147"/>
      <c r="K119" s="64"/>
      <c r="L119" s="64"/>
      <c r="M119" s="64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26"/>
      <c r="AI119" s="15"/>
      <c r="AJ119" s="15"/>
      <c r="AK119" s="15"/>
      <c r="AL119" s="12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</row>
    <row r="120" spans="1:52" ht="13.5" customHeight="1" x14ac:dyDescent="0.2">
      <c r="A120" s="2">
        <v>101</v>
      </c>
      <c r="B120" s="120"/>
      <c r="C120" s="68"/>
      <c r="D120" s="179"/>
      <c r="E120" s="69"/>
      <c r="F120" s="300"/>
      <c r="G120" s="136"/>
      <c r="H120" s="137" t="str">
        <f t="shared" si="1"/>
        <v/>
      </c>
      <c r="I120" s="138"/>
      <c r="J120" s="147"/>
      <c r="K120" s="64"/>
      <c r="L120" s="64"/>
      <c r="M120" s="64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25"/>
      <c r="AI120" s="15"/>
      <c r="AJ120" s="15"/>
      <c r="AK120" s="15"/>
      <c r="AL120" s="12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</row>
    <row r="121" spans="1:52" ht="13.5" customHeight="1" x14ac:dyDescent="0.2">
      <c r="A121" s="2">
        <v>102</v>
      </c>
      <c r="B121" s="120"/>
      <c r="C121" s="68"/>
      <c r="D121" s="179"/>
      <c r="E121" s="69"/>
      <c r="F121" s="300"/>
      <c r="G121" s="136"/>
      <c r="H121" s="137" t="str">
        <f t="shared" si="1"/>
        <v/>
      </c>
      <c r="I121" s="138"/>
      <c r="J121" s="147"/>
      <c r="K121" s="64"/>
      <c r="L121" s="64"/>
      <c r="M121" s="64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25"/>
      <c r="AI121" s="15"/>
      <c r="AJ121" s="15"/>
      <c r="AK121" s="15"/>
      <c r="AL121" s="12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</row>
    <row r="122" spans="1:52" ht="13.5" customHeight="1" x14ac:dyDescent="0.2">
      <c r="A122" s="2">
        <v>103</v>
      </c>
      <c r="B122" s="120"/>
      <c r="C122" s="68"/>
      <c r="D122" s="179"/>
      <c r="E122" s="69"/>
      <c r="F122" s="300"/>
      <c r="G122" s="136"/>
      <c r="H122" s="137" t="str">
        <f t="shared" si="1"/>
        <v/>
      </c>
      <c r="I122" s="138"/>
      <c r="J122" s="147"/>
      <c r="K122" s="64"/>
      <c r="L122" s="64"/>
      <c r="M122" s="64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25"/>
      <c r="AI122" s="15"/>
      <c r="AJ122" s="15"/>
      <c r="AK122" s="15"/>
      <c r="AL122" s="12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</row>
    <row r="123" spans="1:52" ht="13.5" customHeight="1" x14ac:dyDescent="0.2">
      <c r="A123" s="2">
        <v>104</v>
      </c>
      <c r="B123" s="120"/>
      <c r="C123" s="68"/>
      <c r="D123" s="179"/>
      <c r="E123" s="69"/>
      <c r="F123" s="300"/>
      <c r="G123" s="136"/>
      <c r="H123" s="137" t="str">
        <f t="shared" si="1"/>
        <v/>
      </c>
      <c r="I123" s="138"/>
      <c r="J123" s="147"/>
      <c r="K123" s="64"/>
      <c r="L123" s="64"/>
      <c r="M123" s="64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26"/>
      <c r="AI123" s="15"/>
      <c r="AJ123" s="15"/>
      <c r="AK123" s="15"/>
      <c r="AL123" s="12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</row>
    <row r="124" spans="1:52" ht="13.5" customHeight="1" x14ac:dyDescent="0.2">
      <c r="A124" s="2">
        <v>105</v>
      </c>
      <c r="B124" s="120"/>
      <c r="C124" s="68"/>
      <c r="D124" s="179"/>
      <c r="E124" s="69"/>
      <c r="F124" s="300"/>
      <c r="G124" s="136"/>
      <c r="H124" s="137" t="str">
        <f t="shared" si="1"/>
        <v/>
      </c>
      <c r="I124" s="138"/>
      <c r="J124" s="147"/>
      <c r="K124" s="64"/>
      <c r="L124" s="64"/>
      <c r="M124" s="64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25"/>
      <c r="AI124" s="15"/>
      <c r="AJ124" s="15"/>
      <c r="AK124" s="15"/>
      <c r="AL124" s="12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</row>
    <row r="125" spans="1:52" ht="13.5" customHeight="1" x14ac:dyDescent="0.2">
      <c r="A125" s="2">
        <v>106</v>
      </c>
      <c r="B125" s="120"/>
      <c r="C125" s="68"/>
      <c r="D125" s="179"/>
      <c r="E125" s="69"/>
      <c r="F125" s="300"/>
      <c r="G125" s="136"/>
      <c r="H125" s="137" t="str">
        <f t="shared" si="1"/>
        <v/>
      </c>
      <c r="I125" s="138"/>
      <c r="J125" s="147"/>
      <c r="K125" s="64"/>
      <c r="L125" s="64"/>
      <c r="M125" s="64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25"/>
      <c r="AI125" s="15"/>
      <c r="AJ125" s="15"/>
      <c r="AK125" s="15"/>
      <c r="AL125" s="12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</row>
    <row r="126" spans="1:52" ht="13.5" customHeight="1" x14ac:dyDescent="0.2">
      <c r="A126" s="2">
        <v>107</v>
      </c>
      <c r="B126" s="120"/>
      <c r="C126" s="68"/>
      <c r="D126" s="179"/>
      <c r="E126" s="69"/>
      <c r="F126" s="300"/>
      <c r="G126" s="136"/>
      <c r="H126" s="137" t="str">
        <f t="shared" si="1"/>
        <v/>
      </c>
      <c r="I126" s="138"/>
      <c r="J126" s="147"/>
      <c r="K126" s="64"/>
      <c r="L126" s="64"/>
      <c r="M126" s="64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25"/>
      <c r="AI126" s="15"/>
      <c r="AJ126" s="15"/>
      <c r="AK126" s="15"/>
      <c r="AL126" s="12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</row>
    <row r="127" spans="1:52" ht="13.5" customHeight="1" x14ac:dyDescent="0.2">
      <c r="A127" s="2">
        <v>108</v>
      </c>
      <c r="B127" s="120"/>
      <c r="C127" s="68"/>
      <c r="D127" s="179"/>
      <c r="E127" s="69"/>
      <c r="F127" s="300"/>
      <c r="G127" s="136"/>
      <c r="H127" s="137" t="str">
        <f t="shared" si="1"/>
        <v/>
      </c>
      <c r="I127" s="138"/>
      <c r="J127" s="147"/>
      <c r="K127" s="64"/>
      <c r="L127" s="64"/>
      <c r="M127" s="64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26"/>
      <c r="AI127" s="15"/>
      <c r="AJ127" s="15"/>
      <c r="AK127" s="15"/>
      <c r="AL127" s="12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</row>
    <row r="128" spans="1:52" ht="13.5" customHeight="1" x14ac:dyDescent="0.2">
      <c r="A128" s="2">
        <v>109</v>
      </c>
      <c r="B128" s="120"/>
      <c r="C128" s="68"/>
      <c r="D128" s="179"/>
      <c r="E128" s="69"/>
      <c r="F128" s="300"/>
      <c r="G128" s="136"/>
      <c r="H128" s="137" t="str">
        <f t="shared" si="1"/>
        <v/>
      </c>
      <c r="I128" s="138"/>
      <c r="J128" s="147"/>
      <c r="K128" s="64"/>
      <c r="L128" s="64"/>
      <c r="M128" s="64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25"/>
      <c r="AI128" s="15"/>
      <c r="AJ128" s="15"/>
      <c r="AK128" s="15"/>
      <c r="AL128" s="12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</row>
    <row r="129" spans="1:52" ht="13.5" customHeight="1" x14ac:dyDescent="0.2">
      <c r="A129" s="2">
        <v>110</v>
      </c>
      <c r="B129" s="120"/>
      <c r="C129" s="68"/>
      <c r="D129" s="179"/>
      <c r="E129" s="69"/>
      <c r="F129" s="300"/>
      <c r="G129" s="136"/>
      <c r="H129" s="137" t="str">
        <f t="shared" si="1"/>
        <v/>
      </c>
      <c r="I129" s="138"/>
      <c r="J129" s="147"/>
      <c r="K129" s="64"/>
      <c r="L129" s="64"/>
      <c r="M129" s="64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2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</row>
    <row r="130" spans="1:52" ht="13.5" customHeight="1" x14ac:dyDescent="0.2">
      <c r="A130" s="2">
        <v>111</v>
      </c>
      <c r="B130" s="120"/>
      <c r="C130" s="68"/>
      <c r="D130" s="179"/>
      <c r="E130" s="69"/>
      <c r="F130" s="300"/>
      <c r="G130" s="136"/>
      <c r="H130" s="137" t="str">
        <f t="shared" si="1"/>
        <v/>
      </c>
      <c r="I130" s="138"/>
      <c r="J130" s="147"/>
      <c r="K130" s="64"/>
      <c r="L130" s="64"/>
      <c r="M130" s="64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</row>
    <row r="131" spans="1:52" ht="13.5" customHeight="1" x14ac:dyDescent="0.2">
      <c r="A131" s="2">
        <v>112</v>
      </c>
      <c r="B131" s="120"/>
      <c r="C131" s="68"/>
      <c r="D131" s="179"/>
      <c r="E131" s="69"/>
      <c r="F131" s="300"/>
      <c r="G131" s="136"/>
      <c r="H131" s="137" t="str">
        <f t="shared" si="1"/>
        <v/>
      </c>
      <c r="I131" s="138"/>
      <c r="J131" s="147"/>
      <c r="K131" s="64"/>
      <c r="L131" s="64"/>
      <c r="M131" s="64"/>
    </row>
    <row r="132" spans="1:52" ht="13.5" customHeight="1" x14ac:dyDescent="0.2">
      <c r="A132" s="2">
        <v>113</v>
      </c>
      <c r="B132" s="120"/>
      <c r="C132" s="68"/>
      <c r="D132" s="179"/>
      <c r="E132" s="69"/>
      <c r="F132" s="300"/>
      <c r="G132" s="136"/>
      <c r="H132" s="137" t="str">
        <f t="shared" si="1"/>
        <v/>
      </c>
      <c r="I132" s="138"/>
      <c r="J132" s="147"/>
      <c r="K132" s="64"/>
      <c r="L132" s="64"/>
      <c r="M132" s="64"/>
    </row>
    <row r="133" spans="1:52" ht="13.5" customHeight="1" x14ac:dyDescent="0.2">
      <c r="A133" s="2">
        <v>114</v>
      </c>
      <c r="B133" s="120"/>
      <c r="C133" s="68"/>
      <c r="D133" s="179"/>
      <c r="E133" s="69"/>
      <c r="F133" s="300"/>
      <c r="G133" s="136"/>
      <c r="H133" s="137" t="str">
        <f t="shared" si="1"/>
        <v/>
      </c>
      <c r="I133" s="138"/>
      <c r="J133" s="147"/>
      <c r="K133" s="64"/>
      <c r="L133" s="64"/>
      <c r="M133" s="64"/>
    </row>
    <row r="134" spans="1:52" ht="13.5" customHeight="1" x14ac:dyDescent="0.2">
      <c r="A134" s="2">
        <v>115</v>
      </c>
      <c r="B134" s="120"/>
      <c r="C134" s="68"/>
      <c r="D134" s="179"/>
      <c r="E134" s="69"/>
      <c r="F134" s="300"/>
      <c r="G134" s="136"/>
      <c r="H134" s="137" t="str">
        <f t="shared" si="1"/>
        <v/>
      </c>
      <c r="I134" s="138"/>
      <c r="J134" s="147"/>
      <c r="K134" s="64"/>
      <c r="L134" s="64"/>
      <c r="M134" s="64"/>
    </row>
    <row r="135" spans="1:52" ht="13.5" customHeight="1" x14ac:dyDescent="0.2">
      <c r="A135" s="2">
        <v>116</v>
      </c>
      <c r="B135" s="120"/>
      <c r="C135" s="68"/>
      <c r="D135" s="179"/>
      <c r="E135" s="69"/>
      <c r="F135" s="300"/>
      <c r="G135" s="136"/>
      <c r="H135" s="137" t="str">
        <f t="shared" si="1"/>
        <v/>
      </c>
      <c r="I135" s="138"/>
      <c r="J135" s="147"/>
      <c r="K135" s="64"/>
      <c r="L135" s="64"/>
      <c r="M135" s="64"/>
    </row>
    <row r="136" spans="1:52" ht="13.5" customHeight="1" x14ac:dyDescent="0.2">
      <c r="A136" s="2">
        <v>117</v>
      </c>
      <c r="B136" s="120"/>
      <c r="C136" s="68"/>
      <c r="D136" s="179"/>
      <c r="E136" s="69"/>
      <c r="F136" s="300"/>
      <c r="G136" s="136"/>
      <c r="H136" s="137" t="str">
        <f t="shared" si="1"/>
        <v/>
      </c>
      <c r="I136" s="138"/>
      <c r="J136" s="147"/>
      <c r="K136" s="64"/>
      <c r="L136" s="64"/>
      <c r="M136" s="64"/>
    </row>
    <row r="137" spans="1:52" ht="13.5" customHeight="1" x14ac:dyDescent="0.2">
      <c r="A137" s="2">
        <v>118</v>
      </c>
      <c r="B137" s="120"/>
      <c r="C137" s="68"/>
      <c r="D137" s="179"/>
      <c r="E137" s="69"/>
      <c r="F137" s="300"/>
      <c r="G137" s="136"/>
      <c r="H137" s="137" t="str">
        <f t="shared" si="1"/>
        <v/>
      </c>
      <c r="I137" s="138"/>
      <c r="J137" s="147"/>
      <c r="K137" s="64"/>
      <c r="L137" s="64"/>
      <c r="M137" s="64"/>
    </row>
    <row r="138" spans="1:52" ht="13.5" customHeight="1" x14ac:dyDescent="0.2">
      <c r="A138" s="2">
        <v>119</v>
      </c>
      <c r="B138" s="120"/>
      <c r="C138" s="68"/>
      <c r="D138" s="179"/>
      <c r="E138" s="69"/>
      <c r="F138" s="300"/>
      <c r="G138" s="136"/>
      <c r="H138" s="137" t="str">
        <f t="shared" si="1"/>
        <v/>
      </c>
      <c r="I138" s="138"/>
      <c r="J138" s="147"/>
      <c r="K138" s="64"/>
      <c r="L138" s="64"/>
      <c r="M138" s="64"/>
    </row>
    <row r="139" spans="1:52" ht="13.5" customHeight="1" thickBot="1" x14ac:dyDescent="0.25">
      <c r="A139" s="2">
        <v>120</v>
      </c>
      <c r="B139" s="120"/>
      <c r="C139" s="71"/>
      <c r="D139" s="179"/>
      <c r="E139" s="72"/>
      <c r="F139" s="300"/>
      <c r="G139" s="148"/>
      <c r="H139" s="149" t="str">
        <f t="shared" si="1"/>
        <v/>
      </c>
      <c r="I139" s="150"/>
      <c r="J139" s="147"/>
      <c r="K139" s="64"/>
      <c r="L139" s="64"/>
      <c r="M139" s="64"/>
    </row>
    <row r="140" spans="1:52" ht="13.5" customHeight="1" thickBot="1" x14ac:dyDescent="0.25">
      <c r="A140" s="1"/>
      <c r="B140" s="151"/>
      <c r="C140" s="152"/>
      <c r="D140" s="152"/>
      <c r="E140" s="152"/>
      <c r="F140" s="152"/>
      <c r="G140" s="152"/>
      <c r="H140" s="152"/>
      <c r="I140" s="152"/>
      <c r="J140" s="153"/>
      <c r="K140" s="64"/>
      <c r="L140" s="64"/>
      <c r="M140" s="64"/>
    </row>
    <row r="141" spans="1:52" ht="13.5" thickTop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</row>
    <row r="142" spans="1:52" x14ac:dyDescent="0.2">
      <c r="A142" s="1"/>
    </row>
    <row r="143" spans="1:52" x14ac:dyDescent="0.2">
      <c r="A143" s="1"/>
    </row>
    <row r="144" spans="1:52" x14ac:dyDescent="0.2">
      <c r="A144" s="1"/>
    </row>
    <row r="145" spans="1:67" x14ac:dyDescent="0.2">
      <c r="A145" s="1"/>
    </row>
    <row r="146" spans="1:67" x14ac:dyDescent="0.2">
      <c r="A146" s="1"/>
    </row>
    <row r="147" spans="1:67" x14ac:dyDescent="0.2">
      <c r="A147" s="1"/>
    </row>
    <row r="148" spans="1:67" x14ac:dyDescent="0.2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</row>
    <row r="149" spans="1:67" x14ac:dyDescent="0.2">
      <c r="A149" s="1"/>
    </row>
    <row r="150" spans="1:67" x14ac:dyDescent="0.2">
      <c r="A150" s="1"/>
    </row>
    <row r="151" spans="1:67" x14ac:dyDescent="0.2">
      <c r="A151" s="1"/>
    </row>
    <row r="152" spans="1:67" ht="13.5" thickBot="1" x14ac:dyDescent="0.25">
      <c r="A152" s="1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286" t="s">
        <v>115</v>
      </c>
      <c r="AZ152" s="286"/>
      <c r="BA152" s="286"/>
      <c r="BB152" s="286"/>
      <c r="BC152" s="66"/>
      <c r="BD152" s="286" t="s">
        <v>116</v>
      </c>
      <c r="BE152" s="286"/>
      <c r="BF152" s="286"/>
      <c r="BG152" s="286"/>
      <c r="BH152" s="286"/>
      <c r="BI152" s="66"/>
      <c r="BJ152" s="359" t="s">
        <v>117</v>
      </c>
      <c r="BK152" s="359"/>
      <c r="BL152" s="164"/>
      <c r="BM152" s="359" t="s">
        <v>118</v>
      </c>
      <c r="BN152" s="359"/>
      <c r="BO152" s="359"/>
    </row>
    <row r="153" spans="1:67" x14ac:dyDescent="0.2">
      <c r="A153" s="1"/>
      <c r="U153" s="73"/>
      <c r="V153" s="74"/>
      <c r="W153" s="74"/>
      <c r="X153" s="74"/>
      <c r="Y153" s="75"/>
      <c r="Z153" s="66"/>
      <c r="AA153" s="73"/>
      <c r="AB153" s="74"/>
      <c r="AC153" s="74"/>
      <c r="AD153" s="74"/>
      <c r="AE153" s="75"/>
      <c r="AF153" s="66"/>
      <c r="AG153" s="73"/>
      <c r="AH153" s="74"/>
      <c r="AI153" s="74"/>
      <c r="AJ153" s="74"/>
      <c r="AK153" s="75"/>
      <c r="AL153" s="66"/>
      <c r="AM153" s="73"/>
      <c r="AN153" s="74"/>
      <c r="AO153" s="74"/>
      <c r="AP153" s="74"/>
      <c r="AQ153" s="75"/>
      <c r="AR153" s="66"/>
      <c r="AS153" s="73"/>
      <c r="AT153" s="74"/>
      <c r="AU153" s="74"/>
      <c r="AV153" s="74"/>
      <c r="AW153" s="75"/>
      <c r="AX153" s="66"/>
      <c r="AY153" s="286"/>
      <c r="AZ153" s="286"/>
      <c r="BA153" s="286"/>
      <c r="BB153" s="286"/>
      <c r="BC153" s="66"/>
      <c r="BD153" s="286"/>
      <c r="BE153" s="286"/>
      <c r="BF153" s="286"/>
      <c r="BG153" s="286"/>
      <c r="BH153" s="286"/>
      <c r="BI153" s="66"/>
      <c r="BJ153" s="359"/>
      <c r="BK153" s="359"/>
      <c r="BL153" s="164"/>
      <c r="BM153" s="359"/>
      <c r="BN153" s="359"/>
      <c r="BO153" s="359"/>
    </row>
    <row r="154" spans="1:67" ht="18" x14ac:dyDescent="0.25">
      <c r="A154" s="1"/>
      <c r="N154" t="s">
        <v>13</v>
      </c>
      <c r="Q154" t="s">
        <v>15</v>
      </c>
      <c r="U154" s="76"/>
      <c r="V154" s="77" t="s">
        <v>47</v>
      </c>
      <c r="W154" s="77"/>
      <c r="X154" s="78"/>
      <c r="Y154" s="79"/>
      <c r="Z154" s="66"/>
      <c r="AA154" s="76"/>
      <c r="AB154" s="77" t="s">
        <v>48</v>
      </c>
      <c r="AC154" s="78"/>
      <c r="AD154" s="80"/>
      <c r="AE154" s="79"/>
      <c r="AF154" s="66"/>
      <c r="AG154" s="81"/>
      <c r="AH154" s="77" t="s">
        <v>49</v>
      </c>
      <c r="AI154" s="78"/>
      <c r="AJ154" s="78"/>
      <c r="AK154" s="82"/>
      <c r="AL154" s="66"/>
      <c r="AM154" s="81"/>
      <c r="AN154" s="77" t="s">
        <v>81</v>
      </c>
      <c r="AO154" s="83"/>
      <c r="AP154" s="80"/>
      <c r="AQ154" s="79"/>
      <c r="AR154" s="66"/>
      <c r="AS154" s="76"/>
      <c r="AT154" s="84" t="s">
        <v>110</v>
      </c>
      <c r="AU154" s="78"/>
      <c r="AV154" s="80"/>
      <c r="AW154" s="79"/>
      <c r="AX154" s="66"/>
      <c r="AY154" s="85"/>
      <c r="AZ154" s="85"/>
      <c r="BA154" s="85" t="s">
        <v>77</v>
      </c>
      <c r="BB154" s="85"/>
      <c r="BC154" s="66"/>
      <c r="BD154" s="86" t="s">
        <v>10</v>
      </c>
      <c r="BE154" s="85"/>
      <c r="BF154" s="87"/>
      <c r="BG154" s="88"/>
      <c r="BH154" s="88"/>
      <c r="BI154" s="89"/>
      <c r="BJ154" s="174"/>
      <c r="BK154" s="174"/>
      <c r="BL154" s="164"/>
      <c r="BM154" s="165"/>
      <c r="BN154" s="165"/>
      <c r="BO154" s="165"/>
    </row>
    <row r="155" spans="1:67" x14ac:dyDescent="0.2">
      <c r="A155" s="1"/>
      <c r="N155" s="8" t="s">
        <v>14</v>
      </c>
      <c r="O155" s="8"/>
      <c r="P155" s="8"/>
      <c r="Q155" s="8" t="s">
        <v>16</v>
      </c>
      <c r="R155" s="8"/>
      <c r="S155" s="8"/>
      <c r="T155" s="8"/>
      <c r="U155" s="90"/>
      <c r="V155" s="91" t="s">
        <v>88</v>
      </c>
      <c r="W155" s="91"/>
      <c r="X155" s="92"/>
      <c r="Y155" s="93"/>
      <c r="Z155" s="94"/>
      <c r="AA155" s="90"/>
      <c r="AB155" s="91"/>
      <c r="AC155" s="91"/>
      <c r="AD155" s="95"/>
      <c r="AE155" s="93"/>
      <c r="AF155" s="94"/>
      <c r="AG155" s="90"/>
      <c r="AH155" s="83"/>
      <c r="AI155" s="95"/>
      <c r="AJ155" s="95"/>
      <c r="AK155" s="93"/>
      <c r="AL155" s="94"/>
      <c r="AM155" s="90"/>
      <c r="AN155" s="96"/>
      <c r="AO155" s="95"/>
      <c r="AP155" s="95"/>
      <c r="AQ155" s="93"/>
      <c r="AR155" s="94"/>
      <c r="AS155" s="90"/>
      <c r="AT155" s="91" t="s">
        <v>111</v>
      </c>
      <c r="AU155" s="92"/>
      <c r="AV155" s="95"/>
      <c r="AW155" s="93"/>
      <c r="AX155" s="94"/>
      <c r="AY155" s="97" t="s">
        <v>80</v>
      </c>
      <c r="AZ155" s="97"/>
      <c r="BA155" s="97" t="s">
        <v>79</v>
      </c>
      <c r="BB155" s="97" t="s">
        <v>78</v>
      </c>
      <c r="BC155" s="94"/>
      <c r="BD155" s="98"/>
      <c r="BE155" s="85"/>
      <c r="BF155" s="85"/>
      <c r="BG155" s="85"/>
      <c r="BH155" s="85"/>
      <c r="BI155" s="66"/>
      <c r="BJ155" s="165"/>
      <c r="BK155" s="165"/>
      <c r="BL155" s="175"/>
      <c r="BM155" s="176"/>
      <c r="BN155" s="176"/>
      <c r="BO155" s="176"/>
    </row>
    <row r="156" spans="1:67" x14ac:dyDescent="0.2">
      <c r="A156" s="1"/>
      <c r="N156" t="s">
        <v>12</v>
      </c>
      <c r="Q156" t="s">
        <v>86</v>
      </c>
      <c r="U156" s="276" t="s">
        <v>84</v>
      </c>
      <c r="V156" s="279"/>
      <c r="W156" s="280"/>
      <c r="X156" s="6">
        <f>COUNTIF(BK156:BK275,"&gt;0")</f>
        <v>3</v>
      </c>
      <c r="Y156" s="79"/>
      <c r="Z156" s="66"/>
      <c r="AA156" s="276" t="s">
        <v>8</v>
      </c>
      <c r="AB156" s="277"/>
      <c r="AC156" s="278"/>
      <c r="AD156" s="6">
        <f>COUNT(BF156:BF275)</f>
        <v>3</v>
      </c>
      <c r="AE156" s="79"/>
      <c r="AF156" s="66"/>
      <c r="AG156" s="276" t="s">
        <v>84</v>
      </c>
      <c r="AH156" s="277"/>
      <c r="AI156" s="278"/>
      <c r="AJ156" s="6">
        <f>COUNT(BF156:BF275)</f>
        <v>3</v>
      </c>
      <c r="AK156" s="79"/>
      <c r="AL156" s="66"/>
      <c r="AM156" s="276" t="s">
        <v>8</v>
      </c>
      <c r="AN156" s="279"/>
      <c r="AO156" s="280"/>
      <c r="AP156" s="6">
        <f>COUNT(BF156:BF275)</f>
        <v>3</v>
      </c>
      <c r="AQ156" s="79"/>
      <c r="AR156" s="66"/>
      <c r="AS156" s="276" t="s">
        <v>84</v>
      </c>
      <c r="AT156" s="279"/>
      <c r="AU156" s="280"/>
      <c r="AV156" s="99">
        <f>AD156+AV157</f>
        <v>3</v>
      </c>
      <c r="AW156" s="79"/>
      <c r="AX156" s="66"/>
      <c r="AY156" s="85">
        <v>1</v>
      </c>
      <c r="AZ156" s="85"/>
      <c r="BA156" s="85">
        <f>POWER((1-0.95),1/AY156)</f>
        <v>5.0000000000000044E-2</v>
      </c>
      <c r="BB156" s="85">
        <f>NORMSINV(BA156)</f>
        <v>-1.6448536269514715</v>
      </c>
      <c r="BC156" s="66"/>
      <c r="BD156" s="98">
        <f>IF(BJ156&gt;0,LN(BJ156),"NoValue")</f>
        <v>4.4067192472642533</v>
      </c>
      <c r="BE156" s="85"/>
      <c r="BF156" s="100">
        <f t="shared" ref="BF156:BF187" si="2">IF(BD156="NoValue","NoValue",POWER(BD156-$X$160,2))</f>
        <v>0</v>
      </c>
      <c r="BG156" s="85"/>
      <c r="BH156" s="100">
        <f t="shared" ref="BH156:BH187" si="3">IF(BF156="NoValue","NoValue",POWER(D20-$AJ$162,2))</f>
        <v>0</v>
      </c>
      <c r="BI156" s="66"/>
      <c r="BJ156" s="165">
        <f t="shared" ref="BJ156:BJ187" si="4">IF(D20="ND",0,D20)</f>
        <v>82</v>
      </c>
      <c r="BK156" s="165">
        <f t="shared" ref="BK156:BK187" si="5">IF(D20="ND",1,D20)</f>
        <v>82</v>
      </c>
      <c r="BL156" s="164"/>
      <c r="BM156" s="165">
        <f>COUNT(D20:D139)</f>
        <v>3</v>
      </c>
      <c r="BN156" s="165">
        <f t="shared" ref="BN156:BN174" si="6">COUNT(L20)</f>
        <v>0</v>
      </c>
      <c r="BO156" s="165">
        <f t="shared" ref="BO156:BO175" si="7">BN156/($AV$157+$BM$156)</f>
        <v>0</v>
      </c>
    </row>
    <row r="157" spans="1:67" x14ac:dyDescent="0.2">
      <c r="A157" s="1"/>
      <c r="N157" t="s">
        <v>44</v>
      </c>
      <c r="Q157" t="s">
        <v>87</v>
      </c>
      <c r="U157" s="76"/>
      <c r="V157" s="101"/>
      <c r="W157" s="101"/>
      <c r="X157" s="9"/>
      <c r="Y157" s="79"/>
      <c r="Z157" s="66"/>
      <c r="AA157" s="76"/>
      <c r="AB157" s="80"/>
      <c r="AC157" s="102"/>
      <c r="AD157" s="9"/>
      <c r="AE157" s="79"/>
      <c r="AF157" s="66"/>
      <c r="AG157" s="76"/>
      <c r="AH157" s="80"/>
      <c r="AI157" s="102"/>
      <c r="AJ157" s="9"/>
      <c r="AK157" s="79"/>
      <c r="AL157" s="66"/>
      <c r="AM157" s="76"/>
      <c r="AN157" s="80"/>
      <c r="AO157" s="102"/>
      <c r="AP157" s="9"/>
      <c r="AQ157" s="79"/>
      <c r="AR157" s="66"/>
      <c r="AS157" s="276" t="s">
        <v>85</v>
      </c>
      <c r="AT157" s="279"/>
      <c r="AU157" s="280"/>
      <c r="AV157" s="99">
        <f>COUNT(L20:L34)</f>
        <v>0</v>
      </c>
      <c r="AW157" s="79"/>
      <c r="AX157" s="66"/>
      <c r="AY157" s="85">
        <v>2</v>
      </c>
      <c r="AZ157" s="85"/>
      <c r="BA157" s="85">
        <f t="shared" ref="BA157:BA220" si="8">POWER((1-0.95),1/AY157)</f>
        <v>0.22360679774997907</v>
      </c>
      <c r="BB157" s="85">
        <f t="shared" ref="BB157:BB220" si="9">NORMSINV(BA157)</f>
        <v>-0.76006857515550819</v>
      </c>
      <c r="BC157" s="66"/>
      <c r="BD157" s="98">
        <f t="shared" ref="BD157:BD220" si="10">IF(BJ157&gt;0,LN(BJ157),"NoValue")</f>
        <v>4.4067192472642533</v>
      </c>
      <c r="BE157" s="85"/>
      <c r="BF157" s="100">
        <f t="shared" si="2"/>
        <v>0</v>
      </c>
      <c r="BG157" s="85"/>
      <c r="BH157" s="100">
        <f t="shared" si="3"/>
        <v>0</v>
      </c>
      <c r="BI157" s="66"/>
      <c r="BJ157" s="165">
        <f t="shared" si="4"/>
        <v>82</v>
      </c>
      <c r="BK157" s="165">
        <f t="shared" si="5"/>
        <v>82</v>
      </c>
      <c r="BL157" s="164"/>
      <c r="BM157" s="165"/>
      <c r="BN157" s="165">
        <f t="shared" si="6"/>
        <v>0</v>
      </c>
      <c r="BO157" s="165">
        <f t="shared" si="7"/>
        <v>0</v>
      </c>
    </row>
    <row r="158" spans="1:67" x14ac:dyDescent="0.2">
      <c r="A158" s="1"/>
      <c r="N158" t="s">
        <v>32</v>
      </c>
      <c r="Q158" t="s">
        <v>17</v>
      </c>
      <c r="U158" s="276" t="s">
        <v>85</v>
      </c>
      <c r="V158" s="279"/>
      <c r="W158" s="280"/>
      <c r="X158" s="6">
        <f>+X156-COUNT(D20:D139)</f>
        <v>0</v>
      </c>
      <c r="Y158" s="79"/>
      <c r="Z158" s="66"/>
      <c r="AA158" s="76"/>
      <c r="AB158" s="9"/>
      <c r="AC158" s="102"/>
      <c r="AD158" s="9"/>
      <c r="AE158" s="79"/>
      <c r="AF158" s="66"/>
      <c r="AG158" s="76"/>
      <c r="AH158" s="80"/>
      <c r="AI158" s="102"/>
      <c r="AJ158" s="9"/>
      <c r="AK158" s="79"/>
      <c r="AL158" s="66"/>
      <c r="AM158" s="76"/>
      <c r="AN158" s="80"/>
      <c r="AO158" s="102"/>
      <c r="AP158" s="9"/>
      <c r="AQ158" s="79"/>
      <c r="AR158" s="66"/>
      <c r="AS158" s="76"/>
      <c r="AT158" s="102"/>
      <c r="AU158" s="102"/>
      <c r="AV158" s="102"/>
      <c r="AW158" s="79"/>
      <c r="AX158" s="66"/>
      <c r="AY158" s="85">
        <v>3</v>
      </c>
      <c r="AZ158" s="85"/>
      <c r="BA158" s="85">
        <f t="shared" si="8"/>
        <v>0.36840314986403883</v>
      </c>
      <c r="BB158" s="85">
        <f t="shared" si="9"/>
        <v>-0.33608562293912536</v>
      </c>
      <c r="BC158" s="66"/>
      <c r="BD158" s="98">
        <f t="shared" si="10"/>
        <v>4.4067192472642533</v>
      </c>
      <c r="BE158" s="85"/>
      <c r="BF158" s="100">
        <f t="shared" si="2"/>
        <v>0</v>
      </c>
      <c r="BG158" s="85"/>
      <c r="BH158" s="100">
        <f t="shared" si="3"/>
        <v>0</v>
      </c>
      <c r="BI158" s="66"/>
      <c r="BJ158" s="165">
        <f t="shared" si="4"/>
        <v>82</v>
      </c>
      <c r="BK158" s="165">
        <f t="shared" si="5"/>
        <v>82</v>
      </c>
      <c r="BL158" s="164"/>
      <c r="BM158" s="165"/>
      <c r="BN158" s="165">
        <f t="shared" si="6"/>
        <v>0</v>
      </c>
      <c r="BO158" s="165">
        <f t="shared" si="7"/>
        <v>0</v>
      </c>
    </row>
    <row r="159" spans="1:67" ht="15.75" x14ac:dyDescent="0.3">
      <c r="A159" s="1"/>
      <c r="N159" t="s">
        <v>58</v>
      </c>
      <c r="Q159" t="s">
        <v>41</v>
      </c>
      <c r="U159" s="76"/>
      <c r="V159" s="80"/>
      <c r="W159" s="80"/>
      <c r="X159" s="9"/>
      <c r="Y159" s="79"/>
      <c r="Z159" s="66"/>
      <c r="AA159" s="76"/>
      <c r="AB159" s="80"/>
      <c r="AC159" s="102"/>
      <c r="AD159" s="9"/>
      <c r="AE159" s="79"/>
      <c r="AF159" s="66"/>
      <c r="AG159" s="76"/>
      <c r="AH159" s="80"/>
      <c r="AI159" s="102"/>
      <c r="AJ159" s="9"/>
      <c r="AK159" s="79"/>
      <c r="AL159" s="66"/>
      <c r="AM159" s="76"/>
      <c r="AN159" s="80"/>
      <c r="AO159" s="102"/>
      <c r="AP159" s="9"/>
      <c r="AQ159" s="79"/>
      <c r="AR159" s="66"/>
      <c r="AS159" s="156"/>
      <c r="AT159" s="159" t="s">
        <v>102</v>
      </c>
      <c r="AU159" s="159"/>
      <c r="AV159" s="159" t="e">
        <f>1/AV161*(BO156*L20+BO157*L21+BO158*L22+BO159*L23+BO160*L24+BO161*L25+BO162*L26+BO163*L27+BO164*L28+BO165*L29+BO166*L30+BO167*L31+BO168*L32+BO169*L33+BO170*L34+BO171*L35+BO172*L36+BO173*L37+BO174*L38+BO175*L41)</f>
        <v>#DIV/0!</v>
      </c>
      <c r="AW159" s="79"/>
      <c r="AX159" s="66"/>
      <c r="AY159" s="85">
        <v>4</v>
      </c>
      <c r="AZ159" s="85"/>
      <c r="BA159" s="85">
        <f t="shared" si="8"/>
        <v>0.47287080450158803</v>
      </c>
      <c r="BB159" s="85">
        <f t="shared" si="9"/>
        <v>-6.8055305331315347E-2</v>
      </c>
      <c r="BC159" s="66"/>
      <c r="BD159" s="98" t="str">
        <f t="shared" si="10"/>
        <v>NoValue</v>
      </c>
      <c r="BE159" s="85"/>
      <c r="BF159" s="100" t="str">
        <f t="shared" si="2"/>
        <v>NoValue</v>
      </c>
      <c r="BG159" s="85"/>
      <c r="BH159" s="100" t="str">
        <f t="shared" si="3"/>
        <v>NoValue</v>
      </c>
      <c r="BI159" s="66"/>
      <c r="BJ159" s="165">
        <f t="shared" si="4"/>
        <v>0</v>
      </c>
      <c r="BK159" s="165">
        <f t="shared" si="5"/>
        <v>0</v>
      </c>
      <c r="BL159" s="164"/>
      <c r="BM159" s="165"/>
      <c r="BN159" s="165">
        <f t="shared" si="6"/>
        <v>0</v>
      </c>
      <c r="BO159" s="165">
        <f t="shared" si="7"/>
        <v>0</v>
      </c>
    </row>
    <row r="160" spans="1:67" ht="15.75" x14ac:dyDescent="0.3">
      <c r="A160" s="1"/>
      <c r="N160" t="s">
        <v>36</v>
      </c>
      <c r="Q160" t="s">
        <v>42</v>
      </c>
      <c r="U160" s="257" t="s">
        <v>96</v>
      </c>
      <c r="V160" s="258"/>
      <c r="W160" s="258"/>
      <c r="X160" s="155">
        <f>AVERAGE(BD156:BD275)</f>
        <v>4.4067192472642533</v>
      </c>
      <c r="Y160" s="79"/>
      <c r="Z160" s="66"/>
      <c r="AA160" s="76"/>
      <c r="AB160" s="80"/>
      <c r="AC160" s="102"/>
      <c r="AD160" s="9"/>
      <c r="AE160" s="79"/>
      <c r="AF160" s="66"/>
      <c r="AG160" s="76"/>
      <c r="AH160" s="80"/>
      <c r="AI160" s="102"/>
      <c r="AJ160" s="9"/>
      <c r="AK160" s="79"/>
      <c r="AL160" s="66"/>
      <c r="AM160" s="76"/>
      <c r="AN160" s="80"/>
      <c r="AO160" s="102"/>
      <c r="AP160" s="9"/>
      <c r="AQ160" s="79"/>
      <c r="AR160" s="66"/>
      <c r="AS160" s="156"/>
      <c r="AT160" s="159" t="s">
        <v>103</v>
      </c>
      <c r="AU160" s="159"/>
      <c r="AV160" s="159" t="e">
        <f>1/AV161*((BO156*POWER(L20-AV159,2))+(BO157*POWER(L21-AV159,2))+(BO158*POWER(L22-AV159,2))+(BO159*POWER(L23-AV159,2))+(BO160*POWER(L24-AV159,2))+(BO161*POWER(L25-AV159,2))+(BO162*POWER(L26-AV159,2))+(BO163*POWER(L27-AV159,2))+(BO164*POWER(L28-AV159,2)+(BO165*POWER(L29-AV159,2))))</f>
        <v>#DIV/0!</v>
      </c>
      <c r="AW160" s="79"/>
      <c r="AX160" s="66"/>
      <c r="AY160" s="85">
        <v>5</v>
      </c>
      <c r="AZ160" s="85"/>
      <c r="BA160" s="85">
        <f t="shared" si="8"/>
        <v>0.54928027165305904</v>
      </c>
      <c r="BB160" s="85">
        <f t="shared" si="9"/>
        <v>0.12384316177062824</v>
      </c>
      <c r="BC160" s="66"/>
      <c r="BD160" s="98" t="str">
        <f t="shared" si="10"/>
        <v>NoValue</v>
      </c>
      <c r="BE160" s="85"/>
      <c r="BF160" s="100" t="str">
        <f t="shared" si="2"/>
        <v>NoValue</v>
      </c>
      <c r="BG160" s="85"/>
      <c r="BH160" s="100" t="str">
        <f t="shared" si="3"/>
        <v>NoValue</v>
      </c>
      <c r="BI160" s="66"/>
      <c r="BJ160" s="165">
        <f t="shared" si="4"/>
        <v>0</v>
      </c>
      <c r="BK160" s="165">
        <f t="shared" si="5"/>
        <v>0</v>
      </c>
      <c r="BL160" s="164"/>
      <c r="BM160" s="165"/>
      <c r="BN160" s="165">
        <f t="shared" si="6"/>
        <v>0</v>
      </c>
      <c r="BO160" s="165">
        <f t="shared" si="7"/>
        <v>0</v>
      </c>
    </row>
    <row r="161" spans="1:67" x14ac:dyDescent="0.2">
      <c r="A161" s="1"/>
      <c r="N161" t="s">
        <v>37</v>
      </c>
      <c r="Q161" t="s">
        <v>90</v>
      </c>
      <c r="U161" s="156"/>
      <c r="V161" s="157"/>
      <c r="W161" s="157"/>
      <c r="X161" s="158"/>
      <c r="Y161" s="79"/>
      <c r="Z161" s="66"/>
      <c r="AA161" s="76"/>
      <c r="AB161" s="80"/>
      <c r="AC161" s="102"/>
      <c r="AD161" s="9"/>
      <c r="AE161" s="79"/>
      <c r="AF161" s="66"/>
      <c r="AG161" s="76"/>
      <c r="AH161" s="80"/>
      <c r="AI161" s="102"/>
      <c r="AJ161" s="9"/>
      <c r="AK161" s="79"/>
      <c r="AL161" s="66"/>
      <c r="AM161" s="76"/>
      <c r="AN161" s="80"/>
      <c r="AO161" s="102"/>
      <c r="AP161" s="9"/>
      <c r="AQ161" s="79"/>
      <c r="AR161" s="66"/>
      <c r="AS161" s="156"/>
      <c r="AT161" s="159" t="s">
        <v>101</v>
      </c>
      <c r="AU161" s="159"/>
      <c r="AV161" s="159">
        <f>SUM(BO156:BO175)</f>
        <v>0</v>
      </c>
      <c r="AW161" s="79"/>
      <c r="AX161" s="66"/>
      <c r="AY161" s="85">
        <v>6</v>
      </c>
      <c r="AZ161" s="85"/>
      <c r="BA161" s="85">
        <f t="shared" si="8"/>
        <v>0.60696223100291735</v>
      </c>
      <c r="BB161" s="85">
        <f t="shared" si="9"/>
        <v>0.27141022589437608</v>
      </c>
      <c r="BC161" s="66"/>
      <c r="BD161" s="98" t="str">
        <f t="shared" si="10"/>
        <v>NoValue</v>
      </c>
      <c r="BE161" s="85"/>
      <c r="BF161" s="100" t="str">
        <f t="shared" si="2"/>
        <v>NoValue</v>
      </c>
      <c r="BG161" s="85"/>
      <c r="BH161" s="100" t="str">
        <f t="shared" si="3"/>
        <v>NoValue</v>
      </c>
      <c r="BI161" s="66"/>
      <c r="BJ161" s="165">
        <f t="shared" si="4"/>
        <v>0</v>
      </c>
      <c r="BK161" s="165">
        <f t="shared" si="5"/>
        <v>0</v>
      </c>
      <c r="BL161" s="164"/>
      <c r="BM161" s="165"/>
      <c r="BN161" s="165">
        <f t="shared" si="6"/>
        <v>0</v>
      </c>
      <c r="BO161" s="165">
        <f t="shared" si="7"/>
        <v>0</v>
      </c>
    </row>
    <row r="162" spans="1:67" x14ac:dyDescent="0.2">
      <c r="A162" s="1"/>
      <c r="N162" t="s">
        <v>39</v>
      </c>
      <c r="U162" s="257" t="s">
        <v>91</v>
      </c>
      <c r="V162" s="258"/>
      <c r="W162" s="258"/>
      <c r="X162" s="158">
        <f>SUM(BF156:BF275)/(X156-X158-1)</f>
        <v>0</v>
      </c>
      <c r="Y162" s="79"/>
      <c r="Z162" s="66"/>
      <c r="AA162" s="257" t="s">
        <v>96</v>
      </c>
      <c r="AB162" s="285"/>
      <c r="AC162" s="285"/>
      <c r="AD162" s="155">
        <f>AVERAGE(BD156:BD275)</f>
        <v>4.4067192472642533</v>
      </c>
      <c r="AE162" s="79"/>
      <c r="AF162" s="66"/>
      <c r="AG162" s="257" t="s">
        <v>95</v>
      </c>
      <c r="AH162" s="285"/>
      <c r="AI162" s="285"/>
      <c r="AJ162" s="155">
        <f>AVERAGE(D20:D139)</f>
        <v>82</v>
      </c>
      <c r="AK162" s="79"/>
      <c r="AL162" s="66"/>
      <c r="AM162" s="76"/>
      <c r="AN162" s="80"/>
      <c r="AO162" s="102"/>
      <c r="AP162" s="103"/>
      <c r="AQ162" s="79"/>
      <c r="AR162" s="66"/>
      <c r="AS162" s="156"/>
      <c r="AT162" s="159"/>
      <c r="AU162" s="159"/>
      <c r="AV162" s="159"/>
      <c r="AW162" s="79"/>
      <c r="AX162" s="66"/>
      <c r="AY162" s="85">
        <v>7</v>
      </c>
      <c r="AZ162" s="85"/>
      <c r="BA162" s="85">
        <f t="shared" si="8"/>
        <v>0.65183634486883923</v>
      </c>
      <c r="BB162" s="85">
        <f t="shared" si="9"/>
        <v>0.39028297612467511</v>
      </c>
      <c r="BC162" s="66"/>
      <c r="BD162" s="98" t="str">
        <f t="shared" si="10"/>
        <v>NoValue</v>
      </c>
      <c r="BE162" s="85"/>
      <c r="BF162" s="100" t="str">
        <f t="shared" si="2"/>
        <v>NoValue</v>
      </c>
      <c r="BG162" s="85"/>
      <c r="BH162" s="100" t="str">
        <f t="shared" si="3"/>
        <v>NoValue</v>
      </c>
      <c r="BI162" s="66"/>
      <c r="BJ162" s="165">
        <f t="shared" si="4"/>
        <v>0</v>
      </c>
      <c r="BK162" s="165">
        <f t="shared" si="5"/>
        <v>0</v>
      </c>
      <c r="BL162" s="164"/>
      <c r="BM162" s="165"/>
      <c r="BN162" s="165">
        <f t="shared" si="6"/>
        <v>0</v>
      </c>
      <c r="BO162" s="165">
        <f t="shared" si="7"/>
        <v>0</v>
      </c>
    </row>
    <row r="163" spans="1:67" x14ac:dyDescent="0.2">
      <c r="A163" s="1"/>
      <c r="N163" t="s">
        <v>38</v>
      </c>
      <c r="U163" s="156"/>
      <c r="V163" s="157"/>
      <c r="W163" s="157"/>
      <c r="X163" s="158"/>
      <c r="Y163" s="79"/>
      <c r="Z163" s="66"/>
      <c r="AA163" s="156"/>
      <c r="AB163" s="157"/>
      <c r="AC163" s="159"/>
      <c r="AD163" s="158"/>
      <c r="AE163" s="79"/>
      <c r="AF163" s="66"/>
      <c r="AG163" s="156"/>
      <c r="AH163" s="157"/>
      <c r="AI163" s="159"/>
      <c r="AJ163" s="158"/>
      <c r="AK163" s="79"/>
      <c r="AL163" s="66"/>
      <c r="AM163" s="76"/>
      <c r="AN163" s="80"/>
      <c r="AO163" s="102"/>
      <c r="AP163" s="9"/>
      <c r="AQ163" s="79"/>
      <c r="AR163" s="66"/>
      <c r="AS163" s="156"/>
      <c r="AT163" s="159" t="s">
        <v>104</v>
      </c>
      <c r="AU163" s="159"/>
      <c r="AV163" s="155">
        <f>AVERAGE(BD156:BD275)</f>
        <v>4.4067192472642533</v>
      </c>
      <c r="AW163" s="79"/>
      <c r="AX163" s="66"/>
      <c r="AY163" s="85">
        <v>8</v>
      </c>
      <c r="AZ163" s="85"/>
      <c r="BA163" s="85">
        <f t="shared" si="8"/>
        <v>0.68765602193363218</v>
      </c>
      <c r="BB163" s="85">
        <f t="shared" si="9"/>
        <v>0.48921716827507478</v>
      </c>
      <c r="BC163" s="66"/>
      <c r="BD163" s="98" t="str">
        <f t="shared" si="10"/>
        <v>NoValue</v>
      </c>
      <c r="BE163" s="85"/>
      <c r="BF163" s="100" t="str">
        <f t="shared" si="2"/>
        <v>NoValue</v>
      </c>
      <c r="BG163" s="85"/>
      <c r="BH163" s="100" t="str">
        <f t="shared" si="3"/>
        <v>NoValue</v>
      </c>
      <c r="BI163" s="66"/>
      <c r="BJ163" s="165">
        <f t="shared" si="4"/>
        <v>0</v>
      </c>
      <c r="BK163" s="165">
        <f t="shared" si="5"/>
        <v>0</v>
      </c>
      <c r="BL163" s="164"/>
      <c r="BM163" s="165"/>
      <c r="BN163" s="165">
        <f t="shared" si="6"/>
        <v>0</v>
      </c>
      <c r="BO163" s="165">
        <f t="shared" si="7"/>
        <v>0</v>
      </c>
    </row>
    <row r="164" spans="1:67" ht="14.25" x14ac:dyDescent="0.2">
      <c r="A164" s="1"/>
      <c r="N164" t="s">
        <v>40</v>
      </c>
      <c r="U164" s="257" t="s">
        <v>99</v>
      </c>
      <c r="V164" s="258"/>
      <c r="W164" s="258"/>
      <c r="X164" s="158">
        <f>((X158/X156)*G12)+(1-X158/X156)*EXP(X160+0.5*X162)</f>
        <v>82.000000000000014</v>
      </c>
      <c r="Y164" s="79"/>
      <c r="Z164" s="66"/>
      <c r="AA164" s="257" t="s">
        <v>91</v>
      </c>
      <c r="AB164" s="285"/>
      <c r="AC164" s="285"/>
      <c r="AD164" s="158">
        <f>SUM(BF156:BF275)/(AD156-1)</f>
        <v>0</v>
      </c>
      <c r="AE164" s="79"/>
      <c r="AF164" s="66"/>
      <c r="AG164" s="257" t="s">
        <v>93</v>
      </c>
      <c r="AH164" s="285"/>
      <c r="AI164" s="285"/>
      <c r="AJ164" s="158">
        <f>SUM(BH156:BH275)/(AJ156-1)</f>
        <v>0</v>
      </c>
      <c r="AK164" s="79"/>
      <c r="AL164" s="66"/>
      <c r="AM164" s="76"/>
      <c r="AN164" s="80"/>
      <c r="AO164" s="102"/>
      <c r="AP164" s="9"/>
      <c r="AQ164" s="79"/>
      <c r="AR164" s="66"/>
      <c r="AS164" s="156"/>
      <c r="AT164" s="159" t="s">
        <v>105</v>
      </c>
      <c r="AU164" s="159"/>
      <c r="AV164" s="158">
        <f>SUM(BF156:BF275)/(AV156-AV157-1)</f>
        <v>0</v>
      </c>
      <c r="AW164" s="79"/>
      <c r="AX164" s="66"/>
      <c r="AY164" s="85">
        <v>9</v>
      </c>
      <c r="AZ164" s="85"/>
      <c r="BA164" s="85">
        <f t="shared" si="8"/>
        <v>0.71687116443688659</v>
      </c>
      <c r="BB164" s="85">
        <f t="shared" si="9"/>
        <v>0.57357169374266048</v>
      </c>
      <c r="BC164" s="66"/>
      <c r="BD164" s="98" t="str">
        <f t="shared" si="10"/>
        <v>NoValue</v>
      </c>
      <c r="BE164" s="85"/>
      <c r="BF164" s="100" t="str">
        <f t="shared" si="2"/>
        <v>NoValue</v>
      </c>
      <c r="BG164" s="85"/>
      <c r="BH164" s="100" t="str">
        <f t="shared" si="3"/>
        <v>NoValue</v>
      </c>
      <c r="BI164" s="66"/>
      <c r="BJ164" s="165">
        <f t="shared" si="4"/>
        <v>0</v>
      </c>
      <c r="BK164" s="165">
        <f t="shared" si="5"/>
        <v>0</v>
      </c>
      <c r="BL164" s="164"/>
      <c r="BM164" s="165"/>
      <c r="BN164" s="165">
        <f t="shared" si="6"/>
        <v>0</v>
      </c>
      <c r="BO164" s="165">
        <f t="shared" si="7"/>
        <v>0</v>
      </c>
    </row>
    <row r="165" spans="1:67" x14ac:dyDescent="0.2">
      <c r="A165" s="1"/>
      <c r="N165" t="s">
        <v>65</v>
      </c>
      <c r="U165" s="156"/>
      <c r="V165" s="157"/>
      <c r="W165" s="157"/>
      <c r="X165" s="158"/>
      <c r="Y165" s="79"/>
      <c r="Z165" s="66"/>
      <c r="AA165" s="156"/>
      <c r="AB165" s="161"/>
      <c r="AC165" s="159"/>
      <c r="AD165" s="158"/>
      <c r="AE165" s="79"/>
      <c r="AF165" s="66"/>
      <c r="AG165" s="156"/>
      <c r="AH165" s="161"/>
      <c r="AI165" s="159"/>
      <c r="AJ165" s="158"/>
      <c r="AK165" s="79"/>
      <c r="AL165" s="66"/>
      <c r="AM165" s="76"/>
      <c r="AN165" s="80"/>
      <c r="AO165" s="102"/>
      <c r="AP165" s="9"/>
      <c r="AQ165" s="79"/>
      <c r="AR165" s="66"/>
      <c r="AS165" s="156"/>
      <c r="AT165" s="159" t="s">
        <v>106</v>
      </c>
      <c r="AU165" s="159"/>
      <c r="AV165" s="159">
        <f>EXP(AV163+AV164/2)</f>
        <v>82.000000000000014</v>
      </c>
      <c r="AW165" s="79"/>
      <c r="AX165" s="66"/>
      <c r="AY165" s="85">
        <v>10</v>
      </c>
      <c r="AZ165" s="85"/>
      <c r="BA165" s="85">
        <f t="shared" si="8"/>
        <v>0.74113444910694781</v>
      </c>
      <c r="BB165" s="85">
        <f t="shared" si="9"/>
        <v>0.64684679698113512</v>
      </c>
      <c r="BC165" s="66"/>
      <c r="BD165" s="98" t="str">
        <f t="shared" si="10"/>
        <v>NoValue</v>
      </c>
      <c r="BE165" s="85"/>
      <c r="BF165" s="100" t="str">
        <f t="shared" si="2"/>
        <v>NoValue</v>
      </c>
      <c r="BG165" s="85"/>
      <c r="BH165" s="100" t="str">
        <f t="shared" si="3"/>
        <v>NoValue</v>
      </c>
      <c r="BI165" s="66"/>
      <c r="BJ165" s="165">
        <f t="shared" si="4"/>
        <v>0</v>
      </c>
      <c r="BK165" s="165">
        <f t="shared" si="5"/>
        <v>0</v>
      </c>
      <c r="BL165" s="164"/>
      <c r="BM165" s="165"/>
      <c r="BN165" s="165">
        <f t="shared" si="6"/>
        <v>0</v>
      </c>
      <c r="BO165" s="165">
        <f t="shared" si="7"/>
        <v>0</v>
      </c>
    </row>
    <row r="166" spans="1:67" x14ac:dyDescent="0.2">
      <c r="A166" s="1"/>
      <c r="N166" t="s">
        <v>19</v>
      </c>
      <c r="U166" s="257" t="s">
        <v>94</v>
      </c>
      <c r="V166" s="258"/>
      <c r="W166" s="258"/>
      <c r="X166" s="158">
        <f>(1-X158/X156)*EXP(2*X160+X162)*(EXP(X162)-(1-X158/X156))+X158/X156*(1-X158/X156)*G12*(G12-2*EXP(X160+0.5*X162))</f>
        <v>0</v>
      </c>
      <c r="Y166" s="79"/>
      <c r="Z166" s="66"/>
      <c r="AA166" s="257" t="s">
        <v>92</v>
      </c>
      <c r="AB166" s="285"/>
      <c r="AC166" s="285"/>
      <c r="AD166" s="158">
        <f>EXP((AD162+AD164)/2)</f>
        <v>9.0553851381374173</v>
      </c>
      <c r="AE166" s="79"/>
      <c r="AF166" s="66"/>
      <c r="AG166" s="156"/>
      <c r="AH166" s="161"/>
      <c r="AI166" s="159"/>
      <c r="AJ166" s="158"/>
      <c r="AK166" s="79"/>
      <c r="AL166" s="66"/>
      <c r="AM166" s="76"/>
      <c r="AN166" s="80"/>
      <c r="AO166" s="102"/>
      <c r="AP166" s="9"/>
      <c r="AQ166" s="79"/>
      <c r="AR166" s="66"/>
      <c r="AS166" s="156"/>
      <c r="AT166" s="159" t="s">
        <v>107</v>
      </c>
      <c r="AU166" s="159"/>
      <c r="AV166" s="159">
        <f>POWER(AV165,2)*(EXP(AV164)-1)</f>
        <v>0</v>
      </c>
      <c r="AW166" s="79"/>
      <c r="AX166" s="66"/>
      <c r="AY166" s="85">
        <v>11</v>
      </c>
      <c r="AZ166" s="85"/>
      <c r="BA166" s="85">
        <f t="shared" si="8"/>
        <v>0.76159580961914741</v>
      </c>
      <c r="BB166" s="85">
        <f t="shared" si="9"/>
        <v>0.7114452276301213</v>
      </c>
      <c r="BC166" s="66"/>
      <c r="BD166" s="98" t="str">
        <f t="shared" si="10"/>
        <v>NoValue</v>
      </c>
      <c r="BE166" s="85"/>
      <c r="BF166" s="100" t="str">
        <f t="shared" si="2"/>
        <v>NoValue</v>
      </c>
      <c r="BG166" s="85"/>
      <c r="BH166" s="100" t="str">
        <f t="shared" si="3"/>
        <v>NoValue</v>
      </c>
      <c r="BI166" s="66"/>
      <c r="BJ166" s="165">
        <f t="shared" si="4"/>
        <v>0</v>
      </c>
      <c r="BK166" s="165">
        <f t="shared" si="5"/>
        <v>0</v>
      </c>
      <c r="BL166" s="164"/>
      <c r="BM166" s="165"/>
      <c r="BN166" s="165">
        <f t="shared" si="6"/>
        <v>0</v>
      </c>
      <c r="BO166" s="165">
        <f t="shared" si="7"/>
        <v>0</v>
      </c>
    </row>
    <row r="167" spans="1:67" x14ac:dyDescent="0.2">
      <c r="A167" s="1"/>
      <c r="N167" t="s">
        <v>20</v>
      </c>
      <c r="Q167" s="50" t="s">
        <v>135</v>
      </c>
      <c r="U167" s="156"/>
      <c r="V167" s="159"/>
      <c r="W167" s="159"/>
      <c r="X167" s="159"/>
      <c r="Y167" s="79"/>
      <c r="Z167" s="66"/>
      <c r="AA167" s="156"/>
      <c r="AB167" s="161"/>
      <c r="AC167" s="159"/>
      <c r="AD167" s="158"/>
      <c r="AE167" s="79"/>
      <c r="AF167" s="66"/>
      <c r="AG167" s="156"/>
      <c r="AH167" s="161"/>
      <c r="AI167" s="159"/>
      <c r="AJ167" s="158"/>
      <c r="AK167" s="79"/>
      <c r="AL167" s="66"/>
      <c r="AM167" s="76"/>
      <c r="AN167" s="80"/>
      <c r="AO167" s="102"/>
      <c r="AP167" s="9"/>
      <c r="AQ167" s="79"/>
      <c r="AR167" s="66"/>
      <c r="AS167" s="156"/>
      <c r="AT167" s="159"/>
      <c r="AU167" s="159"/>
      <c r="AV167" s="159"/>
      <c r="AW167" s="79"/>
      <c r="AX167" s="66"/>
      <c r="AY167" s="85">
        <v>12</v>
      </c>
      <c r="AZ167" s="85"/>
      <c r="BA167" s="85">
        <f t="shared" si="8"/>
        <v>0.77907780805444415</v>
      </c>
      <c r="BB167" s="85">
        <f t="shared" si="9"/>
        <v>0.76908241979305925</v>
      </c>
      <c r="BC167" s="66"/>
      <c r="BD167" s="98" t="str">
        <f t="shared" si="10"/>
        <v>NoValue</v>
      </c>
      <c r="BE167" s="85"/>
      <c r="BF167" s="100" t="str">
        <f t="shared" si="2"/>
        <v>NoValue</v>
      </c>
      <c r="BG167" s="85"/>
      <c r="BH167" s="100" t="str">
        <f t="shared" si="3"/>
        <v>NoValue</v>
      </c>
      <c r="BI167" s="66"/>
      <c r="BJ167" s="165">
        <f t="shared" si="4"/>
        <v>0</v>
      </c>
      <c r="BK167" s="165">
        <f t="shared" si="5"/>
        <v>0</v>
      </c>
      <c r="BL167" s="164"/>
      <c r="BM167" s="165"/>
      <c r="BN167" s="165">
        <f t="shared" si="6"/>
        <v>0</v>
      </c>
      <c r="BO167" s="165">
        <f t="shared" si="7"/>
        <v>0</v>
      </c>
    </row>
    <row r="168" spans="1:67" x14ac:dyDescent="0.2">
      <c r="A168" s="1"/>
      <c r="N168" t="s">
        <v>21</v>
      </c>
      <c r="Q168" t="s">
        <v>136</v>
      </c>
      <c r="U168" s="296" t="s">
        <v>50</v>
      </c>
      <c r="V168" s="291"/>
      <c r="W168" s="297"/>
      <c r="X168" s="160">
        <f>POWER(X166,0.5)/X164</f>
        <v>0</v>
      </c>
      <c r="Y168" s="79"/>
      <c r="Z168" s="66"/>
      <c r="AA168" s="281" t="s">
        <v>50</v>
      </c>
      <c r="AB168" s="282"/>
      <c r="AC168" s="283"/>
      <c r="AD168" s="160">
        <f>POWER(EXP(AD164)-1,0.5)</f>
        <v>0</v>
      </c>
      <c r="AE168" s="79"/>
      <c r="AF168" s="66"/>
      <c r="AG168" s="281" t="s">
        <v>50</v>
      </c>
      <c r="AH168" s="282"/>
      <c r="AI168" s="283"/>
      <c r="AJ168" s="160">
        <f>POWER(AJ164,0.5)/AJ162</f>
        <v>0</v>
      </c>
      <c r="AK168" s="79"/>
      <c r="AL168" s="66"/>
      <c r="AM168" s="281" t="s">
        <v>50</v>
      </c>
      <c r="AN168" s="258"/>
      <c r="AO168" s="284"/>
      <c r="AP168" s="160">
        <v>0.6</v>
      </c>
      <c r="AQ168" s="79"/>
      <c r="AR168" s="66"/>
      <c r="AS168" s="156"/>
      <c r="AT168" s="159" t="s">
        <v>108</v>
      </c>
      <c r="AU168" s="159"/>
      <c r="AV168" s="159" t="e">
        <f>(AV161*AV159)+(1-AV161)*AV165</f>
        <v>#DIV/0!</v>
      </c>
      <c r="AW168" s="79"/>
      <c r="AX168" s="66"/>
      <c r="AY168" s="85">
        <v>13</v>
      </c>
      <c r="AZ168" s="85"/>
      <c r="BA168" s="85">
        <f t="shared" si="8"/>
        <v>0.79418333481344938</v>
      </c>
      <c r="BB168" s="85">
        <f t="shared" si="9"/>
        <v>0.82102271391463855</v>
      </c>
      <c r="BC168" s="66"/>
      <c r="BD168" s="98" t="str">
        <f t="shared" si="10"/>
        <v>NoValue</v>
      </c>
      <c r="BE168" s="85"/>
      <c r="BF168" s="100" t="str">
        <f t="shared" si="2"/>
        <v>NoValue</v>
      </c>
      <c r="BG168" s="85"/>
      <c r="BH168" s="100" t="str">
        <f t="shared" si="3"/>
        <v>NoValue</v>
      </c>
      <c r="BI168" s="66"/>
      <c r="BJ168" s="165">
        <f t="shared" si="4"/>
        <v>0</v>
      </c>
      <c r="BK168" s="165">
        <f t="shared" si="5"/>
        <v>0</v>
      </c>
      <c r="BL168" s="164"/>
      <c r="BM168" s="165"/>
      <c r="BN168" s="165">
        <f t="shared" si="6"/>
        <v>0</v>
      </c>
      <c r="BO168" s="165">
        <f t="shared" si="7"/>
        <v>0</v>
      </c>
    </row>
    <row r="169" spans="1:67" x14ac:dyDescent="0.2">
      <c r="A169" s="1"/>
      <c r="N169" t="s">
        <v>33</v>
      </c>
      <c r="Q169" t="s">
        <v>137</v>
      </c>
      <c r="U169" s="156"/>
      <c r="V169" s="161"/>
      <c r="W169" s="161"/>
      <c r="X169" s="158"/>
      <c r="Y169" s="79"/>
      <c r="Z169" s="66"/>
      <c r="AA169" s="156"/>
      <c r="AB169" s="161"/>
      <c r="AC169" s="159"/>
      <c r="AD169" s="158"/>
      <c r="AE169" s="79"/>
      <c r="AF169" s="66"/>
      <c r="AG169" s="156"/>
      <c r="AH169" s="161"/>
      <c r="AI169" s="159"/>
      <c r="AJ169" s="158"/>
      <c r="AK169" s="79"/>
      <c r="AL169" s="66"/>
      <c r="AM169" s="156"/>
      <c r="AN169" s="161"/>
      <c r="AO169" s="159"/>
      <c r="AP169" s="158"/>
      <c r="AQ169" s="79"/>
      <c r="AR169" s="66"/>
      <c r="AS169" s="156"/>
      <c r="AT169" s="159" t="s">
        <v>109</v>
      </c>
      <c r="AU169" s="159"/>
      <c r="AV169" s="159" t="e">
        <f>AV161*(AV160+AV159^2)+(1-AV161)*(AV166+AV165^2)-AV168^2</f>
        <v>#DIV/0!</v>
      </c>
      <c r="AW169" s="79"/>
      <c r="AX169" s="66"/>
      <c r="AY169" s="85">
        <v>14</v>
      </c>
      <c r="AZ169" s="85"/>
      <c r="BA169" s="85">
        <f t="shared" si="8"/>
        <v>0.80736382434986476</v>
      </c>
      <c r="BB169" s="85">
        <f t="shared" si="9"/>
        <v>0.86822284315501241</v>
      </c>
      <c r="BC169" s="66"/>
      <c r="BD169" s="98" t="str">
        <f t="shared" si="10"/>
        <v>NoValue</v>
      </c>
      <c r="BE169" s="85"/>
      <c r="BF169" s="100" t="str">
        <f t="shared" si="2"/>
        <v>NoValue</v>
      </c>
      <c r="BG169" s="85"/>
      <c r="BH169" s="100" t="str">
        <f t="shared" si="3"/>
        <v>NoValue</v>
      </c>
      <c r="BI169" s="66"/>
      <c r="BJ169" s="165">
        <f t="shared" si="4"/>
        <v>0</v>
      </c>
      <c r="BK169" s="165">
        <f t="shared" si="5"/>
        <v>0</v>
      </c>
      <c r="BL169" s="164"/>
      <c r="BM169" s="165"/>
      <c r="BN169" s="165">
        <f t="shared" si="6"/>
        <v>0</v>
      </c>
      <c r="BO169" s="165">
        <f t="shared" si="7"/>
        <v>0</v>
      </c>
    </row>
    <row r="170" spans="1:67" x14ac:dyDescent="0.2">
      <c r="A170" s="1"/>
      <c r="N170" t="s">
        <v>22</v>
      </c>
      <c r="Q170" t="s">
        <v>138</v>
      </c>
      <c r="U170" s="156"/>
      <c r="V170" s="159"/>
      <c r="W170" s="159"/>
      <c r="X170" s="159"/>
      <c r="Y170" s="79"/>
      <c r="Z170" s="66"/>
      <c r="AA170" s="156"/>
      <c r="AB170" s="161"/>
      <c r="AC170" s="159"/>
      <c r="AD170" s="158"/>
      <c r="AE170" s="79"/>
      <c r="AF170" s="66"/>
      <c r="AG170" s="156"/>
      <c r="AH170" s="161"/>
      <c r="AI170" s="159"/>
      <c r="AJ170" s="158"/>
      <c r="AK170" s="79"/>
      <c r="AL170" s="66"/>
      <c r="AM170" s="156"/>
      <c r="AN170" s="161"/>
      <c r="AO170" s="159"/>
      <c r="AP170" s="158"/>
      <c r="AQ170" s="79"/>
      <c r="AR170" s="66"/>
      <c r="AS170" s="281" t="s">
        <v>50</v>
      </c>
      <c r="AT170" s="258"/>
      <c r="AU170" s="284"/>
      <c r="AV170" s="172" t="e">
        <f>SQRT(AV169)/AV168</f>
        <v>#DIV/0!</v>
      </c>
      <c r="AW170" s="79"/>
      <c r="AX170" s="66"/>
      <c r="AY170" s="85">
        <v>15</v>
      </c>
      <c r="AZ170" s="85"/>
      <c r="BA170" s="85">
        <f t="shared" si="8"/>
        <v>0.81896372747791535</v>
      </c>
      <c r="BB170" s="85">
        <f t="shared" si="9"/>
        <v>0.91142298957463275</v>
      </c>
      <c r="BC170" s="66"/>
      <c r="BD170" s="98" t="str">
        <f t="shared" si="10"/>
        <v>NoValue</v>
      </c>
      <c r="BE170" s="85"/>
      <c r="BF170" s="100" t="str">
        <f t="shared" si="2"/>
        <v>NoValue</v>
      </c>
      <c r="BG170" s="85"/>
      <c r="BH170" s="100" t="str">
        <f t="shared" si="3"/>
        <v>NoValue</v>
      </c>
      <c r="BI170" s="66"/>
      <c r="BJ170" s="165">
        <f t="shared" si="4"/>
        <v>0</v>
      </c>
      <c r="BK170" s="165">
        <f t="shared" si="5"/>
        <v>0</v>
      </c>
      <c r="BL170" s="164"/>
      <c r="BM170" s="165"/>
      <c r="BN170" s="165">
        <f t="shared" si="6"/>
        <v>0</v>
      </c>
      <c r="BO170" s="165">
        <f t="shared" si="7"/>
        <v>0</v>
      </c>
    </row>
    <row r="171" spans="1:67" x14ac:dyDescent="0.2">
      <c r="A171" s="1"/>
      <c r="N171" t="s">
        <v>43</v>
      </c>
      <c r="Q171" t="s">
        <v>139</v>
      </c>
      <c r="U171" s="156"/>
      <c r="V171" s="161"/>
      <c r="W171" s="161"/>
      <c r="X171" s="158"/>
      <c r="Y171" s="79"/>
      <c r="Z171" s="66"/>
      <c r="AA171" s="156"/>
      <c r="AB171" s="161"/>
      <c r="AC171" s="159"/>
      <c r="AD171" s="158"/>
      <c r="AE171" s="79"/>
      <c r="AF171" s="66"/>
      <c r="AG171" s="156"/>
      <c r="AH171" s="161"/>
      <c r="AI171" s="159"/>
      <c r="AJ171" s="158"/>
      <c r="AK171" s="79"/>
      <c r="AL171" s="66"/>
      <c r="AM171" s="156"/>
      <c r="AN171" s="161"/>
      <c r="AO171" s="159"/>
      <c r="AP171" s="158"/>
      <c r="AQ171" s="79"/>
      <c r="AR171" s="66"/>
      <c r="AS171" s="156"/>
      <c r="AT171" s="159"/>
      <c r="AU171" s="159"/>
      <c r="AV171" s="159"/>
      <c r="AW171" s="79"/>
      <c r="AX171" s="66"/>
      <c r="AY171" s="85">
        <v>16</v>
      </c>
      <c r="AZ171" s="85"/>
      <c r="BA171" s="85">
        <f t="shared" si="8"/>
        <v>0.82925027701751908</v>
      </c>
      <c r="BB171" s="85">
        <f t="shared" si="9"/>
        <v>0.95120672361246639</v>
      </c>
      <c r="BC171" s="66"/>
      <c r="BD171" s="98" t="str">
        <f t="shared" si="10"/>
        <v>NoValue</v>
      </c>
      <c r="BE171" s="85"/>
      <c r="BF171" s="100" t="str">
        <f t="shared" si="2"/>
        <v>NoValue</v>
      </c>
      <c r="BG171" s="85"/>
      <c r="BH171" s="100" t="str">
        <f t="shared" si="3"/>
        <v>NoValue</v>
      </c>
      <c r="BI171" s="66"/>
      <c r="BJ171" s="165">
        <f t="shared" si="4"/>
        <v>0</v>
      </c>
      <c r="BK171" s="165">
        <f t="shared" si="5"/>
        <v>0</v>
      </c>
      <c r="BL171" s="164"/>
      <c r="BM171" s="165"/>
      <c r="BN171" s="165">
        <f t="shared" si="6"/>
        <v>0</v>
      </c>
      <c r="BO171" s="165">
        <f t="shared" si="7"/>
        <v>0</v>
      </c>
    </row>
    <row r="172" spans="1:67" x14ac:dyDescent="0.2">
      <c r="A172" s="1"/>
      <c r="N172" t="s">
        <v>23</v>
      </c>
      <c r="U172" s="299" t="s">
        <v>98</v>
      </c>
      <c r="V172" s="291"/>
      <c r="W172" s="297"/>
      <c r="X172" s="160">
        <f>IF(G16=95,(EXP((1.645*V196)-0.5*V194))/(EXP((V190*V196)-0.5*V194)),(EXP((2.326*V196)-0.5*V194))/(EXP((V190*V196)-0.5*V194)))</f>
        <v>1</v>
      </c>
      <c r="Y172" s="79"/>
      <c r="Z172" s="66"/>
      <c r="AA172" s="287" t="s">
        <v>98</v>
      </c>
      <c r="AB172" s="288"/>
      <c r="AC172" s="289"/>
      <c r="AD172" s="160">
        <f>IF(G16=95,(EXP((1.645*AC196)-0.5*AC194))/(EXP((AC190*AC196)-0.5*AC194)),(EXP((2.326*AC196)-0.5*AC194))/(EXP((AC190*AC196)-0.5*AC194)))</f>
        <v>1</v>
      </c>
      <c r="AE172" s="79"/>
      <c r="AF172" s="66"/>
      <c r="AG172" s="287" t="s">
        <v>98</v>
      </c>
      <c r="AH172" s="288"/>
      <c r="AI172" s="289"/>
      <c r="AJ172" s="160">
        <f>IF(G16=95,((AJ162+1.645*AI196)/(AJ162+AI190*AI196)),((AJ162+2.326*AI196)/(AJ162+AI190*AI196)))</f>
        <v>1</v>
      </c>
      <c r="AK172" s="79"/>
      <c r="AL172" s="66"/>
      <c r="AM172" s="287" t="s">
        <v>98</v>
      </c>
      <c r="AN172" s="258"/>
      <c r="AO172" s="284"/>
      <c r="AP172" s="160">
        <f>IF(G16=95,(EXP((1.645*AO196)-0.5*AO194))/(EXP((AO190*AO196)-0.5*AO194)),(EXP((2.326*AO196)-0.5*AO194))/(EXP((AO190*AO196)-0.5*AO194)))</f>
        <v>5.6213579154113011</v>
      </c>
      <c r="AQ172" s="79"/>
      <c r="AR172" s="66"/>
      <c r="AS172" s="287" t="s">
        <v>98</v>
      </c>
      <c r="AT172" s="258"/>
      <c r="AU172" s="284"/>
      <c r="AV172" s="160" t="e">
        <f>IF(G16=95,(EXP((1.645*AU196)-0.5*AU194))/(EXP((AU190*AU196)-0.5*AU194)),(EXP((2.326*AU196)-0.5*AU194))/(EXP((AU190*AU196)-0.5*AU194)))</f>
        <v>#DIV/0!</v>
      </c>
      <c r="AW172" s="79"/>
      <c r="AX172" s="66"/>
      <c r="AY172" s="85">
        <v>17</v>
      </c>
      <c r="AZ172" s="85"/>
      <c r="BA172" s="85">
        <f t="shared" si="8"/>
        <v>0.83843388873925995</v>
      </c>
      <c r="BB172" s="85">
        <f t="shared" si="9"/>
        <v>0.98804170732163377</v>
      </c>
      <c r="BC172" s="66"/>
      <c r="BD172" s="98" t="str">
        <f t="shared" si="10"/>
        <v>NoValue</v>
      </c>
      <c r="BE172" s="85"/>
      <c r="BF172" s="100" t="str">
        <f t="shared" si="2"/>
        <v>NoValue</v>
      </c>
      <c r="BG172" s="85"/>
      <c r="BH172" s="100" t="str">
        <f t="shared" si="3"/>
        <v>NoValue</v>
      </c>
      <c r="BI172" s="66"/>
      <c r="BJ172" s="165">
        <f t="shared" si="4"/>
        <v>0</v>
      </c>
      <c r="BK172" s="165">
        <f t="shared" si="5"/>
        <v>0</v>
      </c>
      <c r="BL172" s="164"/>
      <c r="BM172" s="165"/>
      <c r="BN172" s="165">
        <f t="shared" si="6"/>
        <v>0</v>
      </c>
      <c r="BO172" s="165">
        <f t="shared" si="7"/>
        <v>0</v>
      </c>
    </row>
    <row r="173" spans="1:67" x14ac:dyDescent="0.2">
      <c r="A173" s="1"/>
      <c r="N173" t="s">
        <v>24</v>
      </c>
      <c r="Q173" s="64">
        <v>95</v>
      </c>
      <c r="U173" s="156"/>
      <c r="V173" s="161"/>
      <c r="W173" s="161"/>
      <c r="X173" s="158"/>
      <c r="Y173" s="79"/>
      <c r="Z173" s="66"/>
      <c r="AA173" s="156"/>
      <c r="AB173" s="161"/>
      <c r="AC173" s="159"/>
      <c r="AD173" s="158"/>
      <c r="AE173" s="79"/>
      <c r="AF173" s="66"/>
      <c r="AG173" s="156"/>
      <c r="AH173" s="157"/>
      <c r="AI173" s="159"/>
      <c r="AJ173" s="158"/>
      <c r="AK173" s="79"/>
      <c r="AL173" s="66"/>
      <c r="AM173" s="156"/>
      <c r="AN173" s="161"/>
      <c r="AO173" s="159"/>
      <c r="AP173" s="158"/>
      <c r="AQ173" s="79"/>
      <c r="AR173" s="66"/>
      <c r="AS173" s="156"/>
      <c r="AT173" s="161"/>
      <c r="AU173" s="159"/>
      <c r="AV173" s="158"/>
      <c r="AW173" s="79"/>
      <c r="AX173" s="66"/>
      <c r="AY173" s="85">
        <v>18</v>
      </c>
      <c r="AZ173" s="85"/>
      <c r="BA173" s="85">
        <f t="shared" si="8"/>
        <v>0.8466824460427218</v>
      </c>
      <c r="BB173" s="85">
        <f t="shared" si="9"/>
        <v>1.0223080848214701</v>
      </c>
      <c r="BC173" s="66"/>
      <c r="BD173" s="98" t="str">
        <f t="shared" si="10"/>
        <v>NoValue</v>
      </c>
      <c r="BE173" s="85"/>
      <c r="BF173" s="100" t="str">
        <f t="shared" si="2"/>
        <v>NoValue</v>
      </c>
      <c r="BG173" s="85"/>
      <c r="BH173" s="100" t="str">
        <f t="shared" si="3"/>
        <v>NoValue</v>
      </c>
      <c r="BI173" s="66"/>
      <c r="BJ173" s="165">
        <f t="shared" si="4"/>
        <v>0</v>
      </c>
      <c r="BK173" s="165">
        <f t="shared" si="5"/>
        <v>0</v>
      </c>
      <c r="BL173" s="164"/>
      <c r="BM173" s="165"/>
      <c r="BN173" s="165">
        <f t="shared" si="6"/>
        <v>0</v>
      </c>
      <c r="BO173" s="165">
        <f t="shared" si="7"/>
        <v>0</v>
      </c>
    </row>
    <row r="174" spans="1:67" x14ac:dyDescent="0.2">
      <c r="A174" s="1"/>
      <c r="N174" t="s">
        <v>67</v>
      </c>
      <c r="Q174" s="64">
        <v>99</v>
      </c>
      <c r="U174" s="299" t="s">
        <v>82</v>
      </c>
      <c r="V174" s="291"/>
      <c r="W174" s="297"/>
      <c r="X174" s="160">
        <f>X172*V192</f>
        <v>82</v>
      </c>
      <c r="Y174" s="79"/>
      <c r="Z174" s="66"/>
      <c r="AA174" s="287" t="s">
        <v>82</v>
      </c>
      <c r="AB174" s="288"/>
      <c r="AC174" s="289"/>
      <c r="AD174" s="160">
        <f>AD172*AC192</f>
        <v>82</v>
      </c>
      <c r="AE174" s="79"/>
      <c r="AF174" s="66"/>
      <c r="AG174" s="287" t="s">
        <v>83</v>
      </c>
      <c r="AH174" s="288"/>
      <c r="AI174" s="289"/>
      <c r="AJ174" s="160">
        <f>AJ172*AI192</f>
        <v>82</v>
      </c>
      <c r="AK174" s="79"/>
      <c r="AL174" s="66"/>
      <c r="AM174" s="287" t="s">
        <v>82</v>
      </c>
      <c r="AN174" s="258"/>
      <c r="AO174" s="284"/>
      <c r="AP174" s="160">
        <f>AP172*AO192</f>
        <v>460.9513490637267</v>
      </c>
      <c r="AQ174" s="79"/>
      <c r="AR174" s="66"/>
      <c r="AS174" s="287" t="s">
        <v>82</v>
      </c>
      <c r="AT174" s="258"/>
      <c r="AU174" s="284"/>
      <c r="AV174" s="160" t="e">
        <f>AV172*AU192</f>
        <v>#DIV/0!</v>
      </c>
      <c r="AW174" s="79"/>
      <c r="AX174" s="66"/>
      <c r="AY174" s="85">
        <v>19</v>
      </c>
      <c r="AZ174" s="85"/>
      <c r="BA174" s="85">
        <f t="shared" si="8"/>
        <v>0.85413149668775656</v>
      </c>
      <c r="BB174" s="85">
        <f t="shared" si="9"/>
        <v>1.0543187511903587</v>
      </c>
      <c r="BC174" s="66"/>
      <c r="BD174" s="98" t="str">
        <f t="shared" si="10"/>
        <v>NoValue</v>
      </c>
      <c r="BE174" s="85"/>
      <c r="BF174" s="100" t="str">
        <f t="shared" si="2"/>
        <v>NoValue</v>
      </c>
      <c r="BG174" s="85"/>
      <c r="BH174" s="100" t="str">
        <f t="shared" si="3"/>
        <v>NoValue</v>
      </c>
      <c r="BI174" s="66"/>
      <c r="BJ174" s="165">
        <f t="shared" si="4"/>
        <v>0</v>
      </c>
      <c r="BK174" s="165">
        <f t="shared" si="5"/>
        <v>0</v>
      </c>
      <c r="BL174" s="164"/>
      <c r="BM174" s="165"/>
      <c r="BN174" s="165">
        <f t="shared" si="6"/>
        <v>0</v>
      </c>
      <c r="BO174" s="165">
        <f t="shared" si="7"/>
        <v>0</v>
      </c>
    </row>
    <row r="175" spans="1:67" ht="13.5" thickBot="1" x14ac:dyDescent="0.25">
      <c r="A175" s="1"/>
      <c r="N175" t="s">
        <v>25</v>
      </c>
      <c r="U175" s="162"/>
      <c r="V175" s="163"/>
      <c r="W175" s="163"/>
      <c r="X175" s="163"/>
      <c r="Y175" s="104"/>
      <c r="Z175" s="66"/>
      <c r="AA175" s="162"/>
      <c r="AB175" s="163"/>
      <c r="AC175" s="163"/>
      <c r="AD175" s="163"/>
      <c r="AE175" s="104"/>
      <c r="AF175" s="66"/>
      <c r="AG175" s="162"/>
      <c r="AH175" s="163"/>
      <c r="AI175" s="163"/>
      <c r="AJ175" s="163"/>
      <c r="AK175" s="104"/>
      <c r="AL175" s="66"/>
      <c r="AM175" s="162"/>
      <c r="AN175" s="163"/>
      <c r="AO175" s="163"/>
      <c r="AP175" s="163"/>
      <c r="AQ175" s="104"/>
      <c r="AR175" s="66"/>
      <c r="AS175" s="162"/>
      <c r="AT175" s="163"/>
      <c r="AU175" s="163"/>
      <c r="AV175" s="163"/>
      <c r="AW175" s="104"/>
      <c r="AX175" s="66"/>
      <c r="AY175" s="85">
        <v>20</v>
      </c>
      <c r="AZ175" s="85"/>
      <c r="BA175" s="85">
        <f t="shared" si="8"/>
        <v>0.86089165933173484</v>
      </c>
      <c r="BB175" s="85">
        <f t="shared" si="9"/>
        <v>1.0843341220556781</v>
      </c>
      <c r="BC175" s="66"/>
      <c r="BD175" s="98" t="str">
        <f t="shared" si="10"/>
        <v>NoValue</v>
      </c>
      <c r="BE175" s="85"/>
      <c r="BF175" s="100" t="str">
        <f t="shared" si="2"/>
        <v>NoValue</v>
      </c>
      <c r="BG175" s="85"/>
      <c r="BH175" s="100" t="str">
        <f t="shared" si="3"/>
        <v>NoValue</v>
      </c>
      <c r="BI175" s="66"/>
      <c r="BJ175" s="165">
        <f t="shared" si="4"/>
        <v>0</v>
      </c>
      <c r="BK175" s="165">
        <f t="shared" si="5"/>
        <v>0</v>
      </c>
      <c r="BL175" s="164"/>
      <c r="BM175" s="165"/>
      <c r="BN175" s="165">
        <f>COUNT(L41)</f>
        <v>0</v>
      </c>
      <c r="BO175" s="165">
        <f t="shared" si="7"/>
        <v>0</v>
      </c>
    </row>
    <row r="176" spans="1:67" ht="12.75" customHeight="1" x14ac:dyDescent="0.2">
      <c r="A176" s="1"/>
      <c r="N176" t="s">
        <v>34</v>
      </c>
      <c r="Q176" t="s">
        <v>126</v>
      </c>
      <c r="U176" s="164"/>
      <c r="V176" s="165"/>
      <c r="W176" s="165"/>
      <c r="X176" s="166">
        <f>ROUND(X160,$G$14+1-(1+INT(LOG10(ABS(X160)))))</f>
        <v>4.407</v>
      </c>
      <c r="Y176" s="66"/>
      <c r="Z176" s="66"/>
      <c r="AA176" s="164"/>
      <c r="AB176" s="164"/>
      <c r="AC176" s="165"/>
      <c r="AD176" s="166">
        <f>ROUND(AD162,$G$14+1-(1+INT(LOG10(ABS(AD162)))))</f>
        <v>4.407</v>
      </c>
      <c r="AE176" s="66"/>
      <c r="AF176" s="66"/>
      <c r="AG176" s="164"/>
      <c r="AH176" s="164"/>
      <c r="AI176" s="165"/>
      <c r="AJ176" s="166">
        <f>ROUND(AJ162,$G$14+1-(1+INT(LOG10(ABS(AJ162)))))</f>
        <v>82</v>
      </c>
      <c r="AK176" s="66"/>
      <c r="AL176" s="66"/>
      <c r="AM176" s="164"/>
      <c r="AN176" s="164"/>
      <c r="AO176" s="165"/>
      <c r="AP176" s="165"/>
      <c r="AQ176" s="66"/>
      <c r="AR176" s="66"/>
      <c r="AS176" s="164"/>
      <c r="AT176" s="164"/>
      <c r="AU176" s="165"/>
      <c r="AV176" s="166" t="e">
        <f>ROUND(AV159,$G$14+1-(1+INT(LOG10(ABS(AV159)))))</f>
        <v>#DIV/0!</v>
      </c>
      <c r="AW176" s="66"/>
      <c r="AX176" s="66"/>
      <c r="AY176" s="85">
        <v>21</v>
      </c>
      <c r="AZ176" s="85"/>
      <c r="BA176" s="85">
        <f t="shared" si="8"/>
        <v>0.86705408897347669</v>
      </c>
      <c r="BB176" s="85">
        <f t="shared" si="9"/>
        <v>1.112573092520686</v>
      </c>
      <c r="BC176" s="66"/>
      <c r="BD176" s="98" t="str">
        <f t="shared" si="10"/>
        <v>NoValue</v>
      </c>
      <c r="BE176" s="85"/>
      <c r="BF176" s="100" t="str">
        <f t="shared" si="2"/>
        <v>NoValue</v>
      </c>
      <c r="BG176" s="85"/>
      <c r="BH176" s="100" t="str">
        <f t="shared" si="3"/>
        <v>NoValue</v>
      </c>
      <c r="BI176" s="66"/>
      <c r="BJ176" s="165">
        <f t="shared" si="4"/>
        <v>0</v>
      </c>
      <c r="BK176" s="165">
        <f t="shared" si="5"/>
        <v>0</v>
      </c>
      <c r="BL176" s="164"/>
      <c r="BM176" s="164"/>
      <c r="BN176" s="164"/>
      <c r="BO176" s="164"/>
    </row>
    <row r="177" spans="1:67" ht="12.75" customHeight="1" x14ac:dyDescent="0.2">
      <c r="A177" s="1"/>
      <c r="N177" t="s">
        <v>100</v>
      </c>
      <c r="Q177" t="s">
        <v>127</v>
      </c>
      <c r="U177" s="164"/>
      <c r="V177" s="165"/>
      <c r="W177" s="165"/>
      <c r="X177" s="167"/>
      <c r="Y177" s="66"/>
      <c r="Z177" s="66"/>
      <c r="AA177" s="164"/>
      <c r="AB177" s="164"/>
      <c r="AC177" s="165"/>
      <c r="AD177" s="166"/>
      <c r="AE177" s="66"/>
      <c r="AF177" s="66"/>
      <c r="AG177" s="164"/>
      <c r="AH177" s="164"/>
      <c r="AI177" s="165"/>
      <c r="AJ177" s="166"/>
      <c r="AK177" s="66"/>
      <c r="AL177" s="66"/>
      <c r="AM177" s="164"/>
      <c r="AN177" s="164"/>
      <c r="AO177" s="165"/>
      <c r="AP177" s="165"/>
      <c r="AQ177" s="66"/>
      <c r="AR177" s="66"/>
      <c r="AS177" s="164"/>
      <c r="AT177" s="164"/>
      <c r="AU177" s="165"/>
      <c r="AV177" s="166" t="e">
        <f>ROUND(AV160,$G$14+1-(1+INT(LOG10(ABS(AV160)))))</f>
        <v>#DIV/0!</v>
      </c>
      <c r="AW177" s="66"/>
      <c r="AX177" s="66"/>
      <c r="AY177" s="85">
        <v>22</v>
      </c>
      <c r="AZ177" s="85"/>
      <c r="BA177" s="85">
        <f t="shared" si="8"/>
        <v>0.87269456834516135</v>
      </c>
      <c r="BB177" s="85">
        <f t="shared" si="9"/>
        <v>1.1392213008970176</v>
      </c>
      <c r="BC177" s="66"/>
      <c r="BD177" s="98" t="str">
        <f t="shared" si="10"/>
        <v>NoValue</v>
      </c>
      <c r="BE177" s="85"/>
      <c r="BF177" s="100" t="str">
        <f t="shared" si="2"/>
        <v>NoValue</v>
      </c>
      <c r="BG177" s="85"/>
      <c r="BH177" s="100" t="str">
        <f t="shared" si="3"/>
        <v>NoValue</v>
      </c>
      <c r="BI177" s="66"/>
      <c r="BJ177" s="165">
        <f t="shared" si="4"/>
        <v>0</v>
      </c>
      <c r="BK177" s="165">
        <f t="shared" si="5"/>
        <v>0</v>
      </c>
      <c r="BL177" s="164"/>
      <c r="BM177" s="164"/>
      <c r="BN177" s="164"/>
      <c r="BO177" s="164"/>
    </row>
    <row r="178" spans="1:67" x14ac:dyDescent="0.2">
      <c r="A178" s="1"/>
      <c r="N178" t="s">
        <v>52</v>
      </c>
      <c r="Q178" t="s">
        <v>128</v>
      </c>
      <c r="U178" s="164"/>
      <c r="V178" s="168" t="s">
        <v>89</v>
      </c>
      <c r="W178" s="165"/>
      <c r="X178" s="166" t="e">
        <f>ROUND(X162,$G$14+1-(1+INT(LOG10(ABS(X162)))))</f>
        <v>#NUM!</v>
      </c>
      <c r="Y178" s="66"/>
      <c r="Z178" s="66"/>
      <c r="AA178" s="164"/>
      <c r="AB178" s="164"/>
      <c r="AC178" s="165" t="s">
        <v>89</v>
      </c>
      <c r="AD178" s="166" t="e">
        <f>ROUND(AD164,$G$14+1-(1+INT(LOG10(ABS(AD164)))))</f>
        <v>#NUM!</v>
      </c>
      <c r="AE178" s="66"/>
      <c r="AF178" s="66"/>
      <c r="AG178" s="164"/>
      <c r="AH178" s="164"/>
      <c r="AI178" s="165" t="s">
        <v>89</v>
      </c>
      <c r="AJ178" s="166" t="e">
        <f>ROUND(AJ164,$G$14+1-(1+INT(LOG10(ABS(AJ164)))))</f>
        <v>#NUM!</v>
      </c>
      <c r="AK178" s="66"/>
      <c r="AL178" s="66"/>
      <c r="AM178" s="164"/>
      <c r="AN178" s="164"/>
      <c r="AO178" s="165" t="s">
        <v>89</v>
      </c>
      <c r="AP178" s="165"/>
      <c r="AQ178" s="66"/>
      <c r="AR178" s="66"/>
      <c r="AS178" s="164"/>
      <c r="AT178" s="164"/>
      <c r="AU178" s="165" t="s">
        <v>89</v>
      </c>
      <c r="AV178" s="166" t="e">
        <f>ROUND(AV161,$G$14+1-(1+INT(LOG10(ABS(AV161)))))</f>
        <v>#NUM!</v>
      </c>
      <c r="AW178" s="66"/>
      <c r="AX178" s="66"/>
      <c r="AY178" s="85">
        <v>23</v>
      </c>
      <c r="AZ178" s="85"/>
      <c r="BA178" s="85">
        <f t="shared" si="8"/>
        <v>0.87787661109347703</v>
      </c>
      <c r="BB178" s="85">
        <f t="shared" si="9"/>
        <v>1.1644374509707227</v>
      </c>
      <c r="BC178" s="66"/>
      <c r="BD178" s="98" t="str">
        <f t="shared" si="10"/>
        <v>NoValue</v>
      </c>
      <c r="BE178" s="85"/>
      <c r="BF178" s="100" t="str">
        <f t="shared" si="2"/>
        <v>NoValue</v>
      </c>
      <c r="BG178" s="85"/>
      <c r="BH178" s="100" t="str">
        <f t="shared" si="3"/>
        <v>NoValue</v>
      </c>
      <c r="BI178" s="66"/>
      <c r="BJ178" s="165">
        <f t="shared" si="4"/>
        <v>0</v>
      </c>
      <c r="BK178" s="165">
        <f t="shared" si="5"/>
        <v>0</v>
      </c>
      <c r="BL178" s="164"/>
      <c r="BM178" s="164"/>
      <c r="BN178" s="164"/>
      <c r="BO178" s="164"/>
    </row>
    <row r="179" spans="1:67" x14ac:dyDescent="0.2">
      <c r="A179" s="1"/>
      <c r="N179" t="s">
        <v>26</v>
      </c>
      <c r="Q179" t="s">
        <v>129</v>
      </c>
      <c r="U179" s="164"/>
      <c r="V179" s="165" t="s">
        <v>113</v>
      </c>
      <c r="W179" s="165"/>
      <c r="X179" s="166"/>
      <c r="Y179" s="66"/>
      <c r="Z179" s="66"/>
      <c r="AA179" s="164"/>
      <c r="AB179" s="164"/>
      <c r="AC179" s="165" t="s">
        <v>113</v>
      </c>
      <c r="AD179" s="166"/>
      <c r="AE179" s="66"/>
      <c r="AF179" s="66"/>
      <c r="AG179" s="164"/>
      <c r="AH179" s="164"/>
      <c r="AI179" s="165" t="s">
        <v>113</v>
      </c>
      <c r="AJ179" s="166"/>
      <c r="AK179" s="66"/>
      <c r="AL179" s="66"/>
      <c r="AM179" s="164"/>
      <c r="AN179" s="164"/>
      <c r="AO179" s="165" t="s">
        <v>113</v>
      </c>
      <c r="AP179" s="165"/>
      <c r="AQ179" s="66"/>
      <c r="AR179" s="66"/>
      <c r="AS179" s="164"/>
      <c r="AT179" s="164"/>
      <c r="AU179" s="165" t="s">
        <v>113</v>
      </c>
      <c r="AV179" s="166">
        <f>ROUND(AV163,$G$14+1-(1+INT(LOG10(ABS(AV163)))))</f>
        <v>4.407</v>
      </c>
      <c r="AW179" s="66"/>
      <c r="AX179" s="66"/>
      <c r="AY179" s="85">
        <v>24</v>
      </c>
      <c r="AZ179" s="85"/>
      <c r="BA179" s="85">
        <f t="shared" si="8"/>
        <v>0.8826538438450513</v>
      </c>
      <c r="BB179" s="85">
        <f t="shared" si="9"/>
        <v>1.1883582125351981</v>
      </c>
      <c r="BC179" s="66"/>
      <c r="BD179" s="98" t="str">
        <f t="shared" si="10"/>
        <v>NoValue</v>
      </c>
      <c r="BE179" s="85"/>
      <c r="BF179" s="100" t="str">
        <f t="shared" si="2"/>
        <v>NoValue</v>
      </c>
      <c r="BG179" s="85"/>
      <c r="BH179" s="100" t="str">
        <f t="shared" si="3"/>
        <v>NoValue</v>
      </c>
      <c r="BI179" s="66"/>
      <c r="BJ179" s="165">
        <f t="shared" si="4"/>
        <v>0</v>
      </c>
      <c r="BK179" s="165">
        <f t="shared" si="5"/>
        <v>0</v>
      </c>
      <c r="BL179" s="164"/>
      <c r="BM179" s="164"/>
      <c r="BN179" s="164"/>
      <c r="BO179" s="164"/>
    </row>
    <row r="180" spans="1:67" x14ac:dyDescent="0.2">
      <c r="A180" s="1"/>
      <c r="N180" t="s">
        <v>68</v>
      </c>
      <c r="U180" s="164"/>
      <c r="V180" s="165" t="s">
        <v>114</v>
      </c>
      <c r="W180" s="165"/>
      <c r="X180" s="166">
        <f>ROUND(X164,$G$14+1-(1+INT(LOG10(ABS(X164)))))</f>
        <v>82</v>
      </c>
      <c r="Y180" s="66"/>
      <c r="Z180" s="66"/>
      <c r="AA180" s="164"/>
      <c r="AB180" s="164"/>
      <c r="AC180" s="165" t="s">
        <v>114</v>
      </c>
      <c r="AD180" s="166">
        <f>ROUND(AD166,$G$14+1-(1+INT(LOG10(ABS(AD166)))))</f>
        <v>9.0549999999999997</v>
      </c>
      <c r="AE180" s="66"/>
      <c r="AF180" s="66"/>
      <c r="AG180" s="164"/>
      <c r="AH180" s="164"/>
      <c r="AI180" s="165" t="s">
        <v>114</v>
      </c>
      <c r="AJ180" s="166"/>
      <c r="AK180" s="66"/>
      <c r="AL180" s="66"/>
      <c r="AM180" s="164"/>
      <c r="AN180" s="164"/>
      <c r="AO180" s="165" t="s">
        <v>114</v>
      </c>
      <c r="AP180" s="165"/>
      <c r="AQ180" s="66"/>
      <c r="AR180" s="66"/>
      <c r="AS180" s="164"/>
      <c r="AT180" s="164"/>
      <c r="AU180" s="165" t="s">
        <v>114</v>
      </c>
      <c r="AV180" s="166" t="e">
        <f>ROUND(AV164,$G$14+1-(1+INT(LOG10(ABS(AV164)))))</f>
        <v>#NUM!</v>
      </c>
      <c r="AW180" s="66"/>
      <c r="AX180" s="66"/>
      <c r="AY180" s="85">
        <v>25</v>
      </c>
      <c r="AZ180" s="85"/>
      <c r="BA180" s="85">
        <f t="shared" si="8"/>
        <v>0.88707185499315677</v>
      </c>
      <c r="BB180" s="85">
        <f t="shared" si="9"/>
        <v>1.2111020651821225</v>
      </c>
      <c r="BC180" s="66"/>
      <c r="BD180" s="98" t="str">
        <f t="shared" si="10"/>
        <v>NoValue</v>
      </c>
      <c r="BE180" s="85"/>
      <c r="BF180" s="100" t="str">
        <f t="shared" si="2"/>
        <v>NoValue</v>
      </c>
      <c r="BG180" s="85"/>
      <c r="BH180" s="100" t="str">
        <f t="shared" si="3"/>
        <v>NoValue</v>
      </c>
      <c r="BI180" s="66"/>
      <c r="BJ180" s="165">
        <f t="shared" si="4"/>
        <v>0</v>
      </c>
      <c r="BK180" s="165">
        <f t="shared" si="5"/>
        <v>0</v>
      </c>
      <c r="BL180" s="164"/>
      <c r="BM180" s="164"/>
      <c r="BN180" s="164"/>
      <c r="BO180" s="164"/>
    </row>
    <row r="181" spans="1:67" x14ac:dyDescent="0.2">
      <c r="A181" s="1"/>
      <c r="N181" t="s">
        <v>51</v>
      </c>
      <c r="Q181" s="183">
        <f>T38</f>
        <v>0</v>
      </c>
      <c r="U181" s="164"/>
      <c r="V181" s="165"/>
      <c r="W181" s="165"/>
      <c r="X181" s="166"/>
      <c r="Y181" s="66"/>
      <c r="Z181" s="66"/>
      <c r="AA181" s="164"/>
      <c r="AB181" s="164"/>
      <c r="AC181" s="165"/>
      <c r="AD181" s="166"/>
      <c r="AE181" s="66"/>
      <c r="AF181" s="66"/>
      <c r="AG181" s="164"/>
      <c r="AH181" s="164"/>
      <c r="AI181" s="165"/>
      <c r="AJ181" s="166"/>
      <c r="AK181" s="66"/>
      <c r="AL181" s="66"/>
      <c r="AM181" s="164"/>
      <c r="AN181" s="164"/>
      <c r="AO181" s="165"/>
      <c r="AP181" s="165"/>
      <c r="AQ181" s="66"/>
      <c r="AR181" s="66"/>
      <c r="AS181" s="164"/>
      <c r="AT181" s="164"/>
      <c r="AU181" s="165"/>
      <c r="AV181" s="166">
        <f>ROUND(AV165,$G$14+1-(1+INT(LOG10(ABS(AV165)))))</f>
        <v>82</v>
      </c>
      <c r="AW181" s="66"/>
      <c r="AX181" s="66"/>
      <c r="AY181" s="85">
        <v>26</v>
      </c>
      <c r="AZ181" s="85"/>
      <c r="BA181" s="85">
        <f t="shared" si="8"/>
        <v>0.89116964423921519</v>
      </c>
      <c r="BB181" s="85">
        <f t="shared" si="9"/>
        <v>1.2327723459484285</v>
      </c>
      <c r="BC181" s="66"/>
      <c r="BD181" s="98" t="str">
        <f t="shared" si="10"/>
        <v>NoValue</v>
      </c>
      <c r="BE181" s="85"/>
      <c r="BF181" s="100" t="str">
        <f t="shared" si="2"/>
        <v>NoValue</v>
      </c>
      <c r="BG181" s="85"/>
      <c r="BH181" s="100" t="str">
        <f t="shared" si="3"/>
        <v>NoValue</v>
      </c>
      <c r="BI181" s="66"/>
      <c r="BJ181" s="165">
        <f t="shared" si="4"/>
        <v>0</v>
      </c>
      <c r="BK181" s="165">
        <f t="shared" si="5"/>
        <v>0</v>
      </c>
      <c r="BL181" s="164"/>
      <c r="BM181" s="164"/>
      <c r="BN181" s="164"/>
      <c r="BO181" s="164"/>
    </row>
    <row r="182" spans="1:67" x14ac:dyDescent="0.2">
      <c r="A182" s="1"/>
      <c r="N182" t="s">
        <v>27</v>
      </c>
      <c r="U182" s="164"/>
      <c r="V182" s="165"/>
      <c r="W182" s="165"/>
      <c r="X182" s="166" t="e">
        <f>ROUND(X166,$G$14+1-(1+INT(LOG10(ABS(X166)))))</f>
        <v>#NUM!</v>
      </c>
      <c r="Y182" s="66"/>
      <c r="Z182" s="66"/>
      <c r="AA182" s="164"/>
      <c r="AB182" s="164"/>
      <c r="AC182" s="165"/>
      <c r="AD182" s="166" t="e">
        <f>ROUND(AD168,$G$14+1-(1+INT(LOG10(ABS(AD168)))))</f>
        <v>#NUM!</v>
      </c>
      <c r="AE182" s="66"/>
      <c r="AF182" s="66"/>
      <c r="AG182" s="164"/>
      <c r="AH182" s="164"/>
      <c r="AI182" s="165"/>
      <c r="AJ182" s="166" t="e">
        <f>ROUND(AJ168,$G$14+1-(1+INT(LOG10(ABS(AJ168)))))</f>
        <v>#NUM!</v>
      </c>
      <c r="AK182" s="66"/>
      <c r="AL182" s="66"/>
      <c r="AM182" s="164"/>
      <c r="AN182" s="164"/>
      <c r="AO182" s="165"/>
      <c r="AP182" s="165"/>
      <c r="AQ182" s="66"/>
      <c r="AR182" s="66"/>
      <c r="AS182" s="164"/>
      <c r="AT182" s="164"/>
      <c r="AU182" s="165"/>
      <c r="AV182" s="166" t="e">
        <f>ROUND(AV166,$G$14+1-(1+INT(LOG10(ABS(AV166)))))</f>
        <v>#NUM!</v>
      </c>
      <c r="AW182" s="66"/>
      <c r="AX182" s="66"/>
      <c r="AY182" s="85">
        <v>27</v>
      </c>
      <c r="AZ182" s="85"/>
      <c r="BA182" s="85">
        <f t="shared" si="8"/>
        <v>0.89498076982365571</v>
      </c>
      <c r="BB182" s="85">
        <f t="shared" si="9"/>
        <v>1.2534596897057095</v>
      </c>
      <c r="BC182" s="66"/>
      <c r="BD182" s="98" t="str">
        <f t="shared" si="10"/>
        <v>NoValue</v>
      </c>
      <c r="BE182" s="85"/>
      <c r="BF182" s="100" t="str">
        <f t="shared" si="2"/>
        <v>NoValue</v>
      </c>
      <c r="BG182" s="85"/>
      <c r="BH182" s="100" t="str">
        <f t="shared" si="3"/>
        <v>NoValue</v>
      </c>
      <c r="BI182" s="66"/>
      <c r="BJ182" s="165">
        <f t="shared" si="4"/>
        <v>0</v>
      </c>
      <c r="BK182" s="165">
        <f t="shared" si="5"/>
        <v>0</v>
      </c>
      <c r="BL182" s="164"/>
      <c r="BM182" s="164"/>
      <c r="BN182" s="164"/>
      <c r="BO182" s="164"/>
    </row>
    <row r="183" spans="1:67" x14ac:dyDescent="0.2">
      <c r="A183" s="1"/>
      <c r="N183" t="s">
        <v>72</v>
      </c>
      <c r="U183" s="164"/>
      <c r="V183" s="165"/>
      <c r="W183" s="165"/>
      <c r="X183" s="166"/>
      <c r="Y183" s="66"/>
      <c r="Z183" s="66"/>
      <c r="AA183" s="164"/>
      <c r="AB183" s="164"/>
      <c r="AC183" s="165"/>
      <c r="AD183" s="166"/>
      <c r="AE183" s="66"/>
      <c r="AF183" s="66"/>
      <c r="AG183" s="164"/>
      <c r="AH183" s="164"/>
      <c r="AI183" s="165"/>
      <c r="AJ183" s="166"/>
      <c r="AK183" s="66"/>
      <c r="AL183" s="66"/>
      <c r="AM183" s="164"/>
      <c r="AN183" s="164"/>
      <c r="AO183" s="165"/>
      <c r="AP183" s="165"/>
      <c r="AQ183" s="66"/>
      <c r="AR183" s="66"/>
      <c r="AS183" s="164"/>
      <c r="AT183" s="164"/>
      <c r="AU183" s="165"/>
      <c r="AV183" s="166" t="e">
        <f>ROUND(AV168,$G$14+1-(1+INT(LOG10(ABS(AV168)))))</f>
        <v>#DIV/0!</v>
      </c>
      <c r="AW183" s="66"/>
      <c r="AX183" s="66"/>
      <c r="AY183" s="85">
        <v>28</v>
      </c>
      <c r="AZ183" s="85"/>
      <c r="BA183" s="85">
        <f t="shared" si="8"/>
        <v>0.89853426442727535</v>
      </c>
      <c r="BB183" s="85">
        <f t="shared" si="9"/>
        <v>1.2732440010981565</v>
      </c>
      <c r="BC183" s="66"/>
      <c r="BD183" s="98" t="str">
        <f t="shared" si="10"/>
        <v>NoValue</v>
      </c>
      <c r="BE183" s="85"/>
      <c r="BF183" s="100" t="str">
        <f t="shared" si="2"/>
        <v>NoValue</v>
      </c>
      <c r="BG183" s="85"/>
      <c r="BH183" s="100" t="str">
        <f t="shared" si="3"/>
        <v>NoValue</v>
      </c>
      <c r="BI183" s="66"/>
      <c r="BJ183" s="165">
        <f t="shared" si="4"/>
        <v>0</v>
      </c>
      <c r="BK183" s="165">
        <f t="shared" si="5"/>
        <v>0</v>
      </c>
      <c r="BL183" s="164"/>
      <c r="BM183" s="164"/>
      <c r="BN183" s="164"/>
      <c r="BO183" s="164"/>
    </row>
    <row r="184" spans="1:67" x14ac:dyDescent="0.2">
      <c r="A184" s="1"/>
      <c r="N184" t="s">
        <v>28</v>
      </c>
      <c r="U184" s="164"/>
      <c r="V184" s="165"/>
      <c r="W184" s="165"/>
      <c r="X184" s="166" t="e">
        <f>ROUND(X168,$G$14+1-(1+INT(LOG10(ABS(X168)))))</f>
        <v>#NUM!</v>
      </c>
      <c r="Y184" s="66"/>
      <c r="Z184" s="66"/>
      <c r="AA184" s="164"/>
      <c r="AB184" s="164"/>
      <c r="AC184" s="165"/>
      <c r="AD184" s="166"/>
      <c r="AE184" s="66"/>
      <c r="AF184" s="66"/>
      <c r="AG184" s="164"/>
      <c r="AH184" s="164"/>
      <c r="AI184" s="165"/>
      <c r="AJ184" s="166"/>
      <c r="AK184" s="66"/>
      <c r="AL184" s="66"/>
      <c r="AM184" s="164"/>
      <c r="AN184" s="164"/>
      <c r="AO184" s="165"/>
      <c r="AP184" s="165"/>
      <c r="AQ184" s="66"/>
      <c r="AR184" s="66"/>
      <c r="AS184" s="164"/>
      <c r="AT184" s="164"/>
      <c r="AU184" s="165"/>
      <c r="AV184" s="166" t="e">
        <f>ROUND(AV169,$G$14+1-(1+INT(LOG10(ABS(AV169)))))</f>
        <v>#DIV/0!</v>
      </c>
      <c r="AW184" s="66"/>
      <c r="AX184" s="66"/>
      <c r="AY184" s="85">
        <v>29</v>
      </c>
      <c r="AZ184" s="85"/>
      <c r="BA184" s="85">
        <f t="shared" si="8"/>
        <v>0.9018553723227043</v>
      </c>
      <c r="BB184" s="85">
        <f t="shared" si="9"/>
        <v>1.2921960613294459</v>
      </c>
      <c r="BC184" s="66"/>
      <c r="BD184" s="98" t="str">
        <f t="shared" si="10"/>
        <v>NoValue</v>
      </c>
      <c r="BE184" s="85"/>
      <c r="BF184" s="100" t="str">
        <f t="shared" si="2"/>
        <v>NoValue</v>
      </c>
      <c r="BG184" s="85"/>
      <c r="BH184" s="100" t="str">
        <f t="shared" si="3"/>
        <v>NoValue</v>
      </c>
      <c r="BI184" s="66"/>
      <c r="BJ184" s="165">
        <f t="shared" si="4"/>
        <v>0</v>
      </c>
      <c r="BK184" s="165">
        <f t="shared" si="5"/>
        <v>0</v>
      </c>
      <c r="BL184" s="164"/>
      <c r="BM184" s="164"/>
      <c r="BN184" s="164"/>
      <c r="BO184" s="164"/>
    </row>
    <row r="185" spans="1:67" x14ac:dyDescent="0.2">
      <c r="A185" s="1"/>
      <c r="N185" t="s">
        <v>35</v>
      </c>
      <c r="U185" s="164"/>
      <c r="V185" s="165"/>
      <c r="W185" s="165"/>
      <c r="X185" s="166"/>
      <c r="Y185" s="66"/>
      <c r="Z185" s="66"/>
      <c r="AA185" s="164"/>
      <c r="AB185" s="164"/>
      <c r="AC185" s="165"/>
      <c r="AD185" s="166"/>
      <c r="AE185" s="66"/>
      <c r="AF185" s="66"/>
      <c r="AG185" s="164"/>
      <c r="AH185" s="164"/>
      <c r="AI185" s="165"/>
      <c r="AJ185" s="166"/>
      <c r="AK185" s="66"/>
      <c r="AL185" s="66"/>
      <c r="AM185" s="164"/>
      <c r="AN185" s="164"/>
      <c r="AO185" s="165"/>
      <c r="AP185" s="165"/>
      <c r="AQ185" s="66"/>
      <c r="AR185" s="66"/>
      <c r="AS185" s="164"/>
      <c r="AT185" s="164"/>
      <c r="AU185" s="165"/>
      <c r="AV185" s="166" t="e">
        <f>ROUND(AV170,$G$14+1-(1+INT(LOG10(ABS(AV170)))))</f>
        <v>#DIV/0!</v>
      </c>
      <c r="AW185" s="66"/>
      <c r="AX185" s="66"/>
      <c r="AY185" s="85">
        <v>30</v>
      </c>
      <c r="AZ185" s="85"/>
      <c r="BA185" s="85">
        <f t="shared" si="8"/>
        <v>0.90496614714469592</v>
      </c>
      <c r="BB185" s="85">
        <f t="shared" si="9"/>
        <v>1.3103788475750047</v>
      </c>
      <c r="BC185" s="66"/>
      <c r="BD185" s="98" t="str">
        <f t="shared" si="10"/>
        <v>NoValue</v>
      </c>
      <c r="BE185" s="85"/>
      <c r="BF185" s="100" t="str">
        <f t="shared" si="2"/>
        <v>NoValue</v>
      </c>
      <c r="BG185" s="85"/>
      <c r="BH185" s="100" t="str">
        <f t="shared" si="3"/>
        <v>NoValue</v>
      </c>
      <c r="BI185" s="66"/>
      <c r="BJ185" s="165">
        <f t="shared" si="4"/>
        <v>0</v>
      </c>
      <c r="BK185" s="165">
        <f t="shared" si="5"/>
        <v>0</v>
      </c>
      <c r="BL185" s="164"/>
      <c r="BM185" s="164"/>
      <c r="BN185" s="164"/>
      <c r="BO185" s="164"/>
    </row>
    <row r="186" spans="1:67" x14ac:dyDescent="0.2">
      <c r="A186" s="1"/>
      <c r="N186" t="s">
        <v>29</v>
      </c>
      <c r="U186" s="164"/>
      <c r="V186" s="165"/>
      <c r="W186" s="165"/>
      <c r="X186" s="166">
        <f>ROUND(X172,$G$14+1-(1+INT(LOG10(ABS(X172)))))</f>
        <v>1</v>
      </c>
      <c r="Y186" s="66"/>
      <c r="Z186" s="66"/>
      <c r="AA186" s="164"/>
      <c r="AB186" s="164"/>
      <c r="AC186" s="165"/>
      <c r="AD186" s="166">
        <f>ROUND(AD172,$G$14+1-(1+INT(LOG10(ABS(AD172)))))</f>
        <v>1</v>
      </c>
      <c r="AE186" s="66"/>
      <c r="AF186" s="66"/>
      <c r="AG186" s="164"/>
      <c r="AH186" s="164"/>
      <c r="AI186" s="165"/>
      <c r="AJ186" s="166">
        <f>ROUND(AJ172,$G$14+1-(1+INT(LOG10(ABS(AJ172)))))</f>
        <v>1</v>
      </c>
      <c r="AK186" s="66"/>
      <c r="AL186" s="66"/>
      <c r="AM186" s="164"/>
      <c r="AN186" s="164"/>
      <c r="AO186" s="165"/>
      <c r="AP186" s="166">
        <f>ROUND(AP172,$G$14+1-(1+INT(LOG10(ABS(AP172)))))</f>
        <v>5.6210000000000004</v>
      </c>
      <c r="AQ186" s="66"/>
      <c r="AR186" s="66"/>
      <c r="AS186" s="164"/>
      <c r="AT186" s="164"/>
      <c r="AU186" s="165"/>
      <c r="AV186" s="166" t="e">
        <f>ROUND(AV172,$G$14+1-(1+INT(LOG10(ABS(AV172)))))</f>
        <v>#DIV/0!</v>
      </c>
      <c r="AW186" s="66"/>
      <c r="AX186" s="66"/>
      <c r="AY186" s="85">
        <v>31</v>
      </c>
      <c r="AZ186" s="85"/>
      <c r="BA186" s="85">
        <f t="shared" si="8"/>
        <v>0.90788594005267631</v>
      </c>
      <c r="BB186" s="85">
        <f t="shared" si="9"/>
        <v>1.3278486242115126</v>
      </c>
      <c r="BC186" s="66"/>
      <c r="BD186" s="98" t="str">
        <f t="shared" si="10"/>
        <v>NoValue</v>
      </c>
      <c r="BE186" s="85"/>
      <c r="BF186" s="100" t="str">
        <f t="shared" si="2"/>
        <v>NoValue</v>
      </c>
      <c r="BG186" s="85"/>
      <c r="BH186" s="100" t="str">
        <f t="shared" si="3"/>
        <v>NoValue</v>
      </c>
      <c r="BI186" s="66"/>
      <c r="BJ186" s="165">
        <f t="shared" si="4"/>
        <v>0</v>
      </c>
      <c r="BK186" s="165">
        <f t="shared" si="5"/>
        <v>0</v>
      </c>
      <c r="BL186" s="164"/>
      <c r="BM186" s="164"/>
      <c r="BN186" s="164"/>
      <c r="BO186" s="164"/>
    </row>
    <row r="187" spans="1:67" x14ac:dyDescent="0.2">
      <c r="A187" s="1"/>
      <c r="N187" t="s">
        <v>30</v>
      </c>
      <c r="U187" s="164"/>
      <c r="V187" s="165"/>
      <c r="W187" s="165"/>
      <c r="X187" s="166"/>
      <c r="Y187" s="66"/>
      <c r="Z187" s="66"/>
      <c r="AA187" s="164"/>
      <c r="AB187" s="164"/>
      <c r="AC187" s="165"/>
      <c r="AD187" s="166"/>
      <c r="AE187" s="66"/>
      <c r="AF187" s="66"/>
      <c r="AG187" s="164"/>
      <c r="AH187" s="164"/>
      <c r="AI187" s="165"/>
      <c r="AJ187" s="166"/>
      <c r="AK187" s="66"/>
      <c r="AL187" s="66"/>
      <c r="AM187" s="164"/>
      <c r="AN187" s="164"/>
      <c r="AO187" s="165"/>
      <c r="AP187" s="166"/>
      <c r="AQ187" s="66"/>
      <c r="AR187" s="66"/>
      <c r="AS187" s="164"/>
      <c r="AT187" s="164"/>
      <c r="AU187" s="165"/>
      <c r="AV187" s="165"/>
      <c r="AW187" s="66"/>
      <c r="AX187" s="66"/>
      <c r="AY187" s="85">
        <v>32</v>
      </c>
      <c r="AZ187" s="85"/>
      <c r="BA187" s="85">
        <f t="shared" si="8"/>
        <v>0.9106318010137352</v>
      </c>
      <c r="BB187" s="85">
        <f t="shared" si="9"/>
        <v>1.3446558513627329</v>
      </c>
      <c r="BC187" s="66"/>
      <c r="BD187" s="98" t="str">
        <f t="shared" si="10"/>
        <v>NoValue</v>
      </c>
      <c r="BE187" s="85"/>
      <c r="BF187" s="100" t="str">
        <f t="shared" si="2"/>
        <v>NoValue</v>
      </c>
      <c r="BG187" s="85"/>
      <c r="BH187" s="100" t="str">
        <f t="shared" si="3"/>
        <v>NoValue</v>
      </c>
      <c r="BI187" s="66"/>
      <c r="BJ187" s="165">
        <f t="shared" si="4"/>
        <v>0</v>
      </c>
      <c r="BK187" s="165">
        <f t="shared" si="5"/>
        <v>0</v>
      </c>
      <c r="BL187" s="164"/>
      <c r="BM187" s="164"/>
      <c r="BN187" s="164"/>
      <c r="BO187" s="164"/>
    </row>
    <row r="188" spans="1:67" x14ac:dyDescent="0.2">
      <c r="A188" s="1"/>
      <c r="N188" t="s">
        <v>70</v>
      </c>
      <c r="U188" s="164"/>
      <c r="V188" s="165"/>
      <c r="W188" s="165"/>
      <c r="X188" s="166">
        <f>ROUND(X174,$G$14-(1+INT(LOG10(ABS(X174)))))</f>
        <v>82</v>
      </c>
      <c r="Y188" s="66"/>
      <c r="Z188" s="66"/>
      <c r="AA188" s="164"/>
      <c r="AB188" s="164"/>
      <c r="AC188" s="165"/>
      <c r="AD188" s="166">
        <f>ROUND(AD174,$G$14-(1+INT(LOG10(ABS(AD174)))))</f>
        <v>82</v>
      </c>
      <c r="AE188" s="66"/>
      <c r="AF188" s="66"/>
      <c r="AG188" s="164"/>
      <c r="AH188" s="164"/>
      <c r="AI188" s="165"/>
      <c r="AJ188" s="166">
        <f>ROUND(AJ174,$G$14-(1+INT(LOG10(ABS(AJ174)))))</f>
        <v>82</v>
      </c>
      <c r="AK188" s="66"/>
      <c r="AL188" s="66"/>
      <c r="AM188" s="164"/>
      <c r="AN188" s="164"/>
      <c r="AO188" s="165"/>
      <c r="AP188" s="166">
        <f>ROUND(AP174,$G$14-(1+INT(LOG10(ABS(AP174)))))</f>
        <v>461</v>
      </c>
      <c r="AQ188" s="66"/>
      <c r="AR188" s="66"/>
      <c r="AS188" s="164"/>
      <c r="AT188" s="164"/>
      <c r="AU188" s="165"/>
      <c r="AV188" s="166" t="e">
        <f>ROUND(AV174,$G$14+1-(1+INT(LOG10(ABS(AV174)))))</f>
        <v>#DIV/0!</v>
      </c>
      <c r="AW188" s="66"/>
      <c r="AX188" s="66"/>
      <c r="AY188" s="85">
        <v>33</v>
      </c>
      <c r="AZ188" s="85"/>
      <c r="BA188" s="85">
        <f t="shared" si="8"/>
        <v>0.91321881070852506</v>
      </c>
      <c r="BB188" s="85">
        <f t="shared" si="9"/>
        <v>1.3608459460609088</v>
      </c>
      <c r="BC188" s="66"/>
      <c r="BD188" s="98" t="str">
        <f t="shared" si="10"/>
        <v>NoValue</v>
      </c>
      <c r="BE188" s="85"/>
      <c r="BF188" s="100" t="str">
        <f t="shared" ref="BF188:BF219" si="11">IF(BD188="NoValue","NoValue",POWER(BD188-$X$160,2))</f>
        <v>NoValue</v>
      </c>
      <c r="BG188" s="85"/>
      <c r="BH188" s="100" t="str">
        <f t="shared" ref="BH188:BH219" si="12">IF(BF188="NoValue","NoValue",POWER(D52-$AJ$162,2))</f>
        <v>NoValue</v>
      </c>
      <c r="BI188" s="66"/>
      <c r="BJ188" s="165">
        <f t="shared" ref="BJ188:BJ219" si="13">IF(D52="ND",0,D52)</f>
        <v>0</v>
      </c>
      <c r="BK188" s="165">
        <f t="shared" ref="BK188:BK219" si="14">IF(D52="ND",1,D52)</f>
        <v>0</v>
      </c>
      <c r="BL188" s="164"/>
      <c r="BM188" s="164"/>
      <c r="BN188" s="164"/>
      <c r="BO188" s="164"/>
    </row>
    <row r="189" spans="1:67" x14ac:dyDescent="0.2">
      <c r="A189" s="1"/>
      <c r="N189" t="s">
        <v>71</v>
      </c>
      <c r="U189" s="164"/>
      <c r="V189" s="164"/>
      <c r="W189" s="164"/>
      <c r="X189" s="169"/>
      <c r="Y189" s="66"/>
      <c r="Z189" s="66"/>
      <c r="AA189" s="164"/>
      <c r="AB189" s="164"/>
      <c r="AC189" s="164"/>
      <c r="AD189" s="169"/>
      <c r="AE189" s="66"/>
      <c r="AF189" s="66"/>
      <c r="AG189" s="164"/>
      <c r="AH189" s="164"/>
      <c r="AI189" s="164"/>
      <c r="AJ189" s="169"/>
      <c r="AK189" s="66"/>
      <c r="AL189" s="66"/>
      <c r="AM189" s="164"/>
      <c r="AN189" s="164"/>
      <c r="AO189" s="164"/>
      <c r="AP189" s="169"/>
      <c r="AQ189" s="66"/>
      <c r="AR189" s="66"/>
      <c r="AS189" s="164"/>
      <c r="AT189" s="164"/>
      <c r="AU189" s="164"/>
      <c r="AV189" s="164"/>
      <c r="AW189" s="66"/>
      <c r="AX189" s="66"/>
      <c r="AY189" s="85">
        <v>34</v>
      </c>
      <c r="AZ189" s="85"/>
      <c r="BA189" s="85">
        <f t="shared" si="8"/>
        <v>0.91566035664937462</v>
      </c>
      <c r="BB189" s="85">
        <f t="shared" si="9"/>
        <v>1.376459923646937</v>
      </c>
      <c r="BC189" s="66"/>
      <c r="BD189" s="98" t="str">
        <f t="shared" si="10"/>
        <v>NoValue</v>
      </c>
      <c r="BE189" s="85"/>
      <c r="BF189" s="100" t="str">
        <f t="shared" si="11"/>
        <v>NoValue</v>
      </c>
      <c r="BG189" s="85"/>
      <c r="BH189" s="100" t="str">
        <f t="shared" si="12"/>
        <v>NoValue</v>
      </c>
      <c r="BI189" s="66"/>
      <c r="BJ189" s="165">
        <f t="shared" si="13"/>
        <v>0</v>
      </c>
      <c r="BK189" s="165">
        <f t="shared" si="14"/>
        <v>0</v>
      </c>
      <c r="BL189" s="164"/>
      <c r="BM189" s="164"/>
      <c r="BN189" s="164"/>
      <c r="BO189" s="164"/>
    </row>
    <row r="190" spans="1:67" x14ac:dyDescent="0.2">
      <c r="A190" s="1"/>
      <c r="N190" t="s">
        <v>74</v>
      </c>
      <c r="Q190" s="295" t="s">
        <v>4</v>
      </c>
      <c r="R190" s="295"/>
      <c r="S190" s="295"/>
      <c r="T190" s="295"/>
      <c r="U190" s="164"/>
      <c r="V190" s="165">
        <f>IF(G16=95,VLOOKUP(X156,AY156:BB275,AY156+3),VLOOKUP(X156,AY282:BB401,AY282+3))</f>
        <v>-0.78767481954636798</v>
      </c>
      <c r="W190" s="165"/>
      <c r="X190" s="166">
        <f>ROUND(V190,$G$14+1-(1+INT(LOG10(ABS(V190)))))</f>
        <v>-0.78769999999999996</v>
      </c>
      <c r="Y190" s="66"/>
      <c r="Z190" s="66"/>
      <c r="AA190" s="164"/>
      <c r="AB190" s="164"/>
      <c r="AC190" s="165">
        <f>IF(G16=95,VLOOKUP(AD156,AY156:BB275,AY156+3),VLOOKUP(AD156,AY282:BB401,AY282+3))</f>
        <v>-0.78767481954636798</v>
      </c>
      <c r="AD190" s="166">
        <f>ROUND(AC190,$G$14+1-(1+INT(LOG10(ABS(AC190)))))</f>
        <v>-0.78769999999999996</v>
      </c>
      <c r="AE190" s="66"/>
      <c r="AF190" s="66"/>
      <c r="AG190" s="164"/>
      <c r="AH190" s="164"/>
      <c r="AI190" s="165">
        <f>IF(G16=95,VLOOKUP(AJ156,AY156:BB275,AY156+3),VLOOKUP(AJ156,AY282:BB401,AY282+3))</f>
        <v>-0.78767481954636798</v>
      </c>
      <c r="AJ190" s="166">
        <f>ROUND(AI190,$G$14+1-(1+INT(LOG10(ABS(AI190)))))</f>
        <v>-0.78769999999999996</v>
      </c>
      <c r="AK190" s="66"/>
      <c r="AL190" s="66"/>
      <c r="AM190" s="164"/>
      <c r="AN190" s="164"/>
      <c r="AO190" s="165">
        <f>IF(G16=95,VLOOKUP(AP156,AY156:BB275,AY156+3),VLOOKUP(AP156,AY282:BB401,AY282+3))</f>
        <v>-0.78767481954636798</v>
      </c>
      <c r="AP190" s="166">
        <f>ROUND(AO190,$G$14+1-(1+INT(LOG10(ABS(AO190)))))</f>
        <v>-0.78769999999999996</v>
      </c>
      <c r="AQ190" s="66"/>
      <c r="AR190" s="66"/>
      <c r="AS190" s="164"/>
      <c r="AT190" s="164"/>
      <c r="AU190" s="165">
        <f>IF(G16=95,VLOOKUP(AV156,AY156:BB275,AY156+3),VLOOKUP(AV156,AY282:BB401,AY282+3))</f>
        <v>-0.78767481954636798</v>
      </c>
      <c r="AV190" s="166">
        <f>ROUND(AU190,$G$14+1-(1+INT(LOG10(ABS(AU190)))))</f>
        <v>-0.78769999999999996</v>
      </c>
      <c r="AW190" s="66"/>
      <c r="AX190" s="66"/>
      <c r="AY190" s="85">
        <v>35</v>
      </c>
      <c r="AZ190" s="85"/>
      <c r="BA190" s="85">
        <f t="shared" si="8"/>
        <v>0.91796836414332961</v>
      </c>
      <c r="BB190" s="85">
        <f t="shared" si="9"/>
        <v>1.3915349412007822</v>
      </c>
      <c r="BC190" s="66"/>
      <c r="BD190" s="98" t="str">
        <f t="shared" si="10"/>
        <v>NoValue</v>
      </c>
      <c r="BE190" s="85"/>
      <c r="BF190" s="100" t="str">
        <f t="shared" si="11"/>
        <v>NoValue</v>
      </c>
      <c r="BG190" s="85"/>
      <c r="BH190" s="100" t="str">
        <f t="shared" si="12"/>
        <v>NoValue</v>
      </c>
      <c r="BI190" s="66"/>
      <c r="BJ190" s="165">
        <f t="shared" si="13"/>
        <v>0</v>
      </c>
      <c r="BK190" s="165">
        <f t="shared" si="14"/>
        <v>0</v>
      </c>
      <c r="BL190" s="164"/>
      <c r="BM190" s="164"/>
      <c r="BN190" s="164"/>
      <c r="BO190" s="164"/>
    </row>
    <row r="191" spans="1:67" x14ac:dyDescent="0.2">
      <c r="A191" s="1"/>
      <c r="N191" t="s">
        <v>31</v>
      </c>
      <c r="Q191" s="295"/>
      <c r="R191" s="295"/>
      <c r="S191" s="295"/>
      <c r="T191" s="295"/>
      <c r="U191" s="164"/>
      <c r="V191" s="165"/>
      <c r="W191" s="165"/>
      <c r="X191" s="166"/>
      <c r="Y191" s="66"/>
      <c r="Z191" s="66"/>
      <c r="AA191" s="164"/>
      <c r="AB191" s="164"/>
      <c r="AC191" s="165"/>
      <c r="AD191" s="166"/>
      <c r="AE191" s="66"/>
      <c r="AF191" s="66"/>
      <c r="AG191" s="164"/>
      <c r="AH191" s="164"/>
      <c r="AI191" s="165"/>
      <c r="AJ191" s="166"/>
      <c r="AK191" s="66"/>
      <c r="AL191" s="66"/>
      <c r="AM191" s="164"/>
      <c r="AN191" s="164"/>
      <c r="AO191" s="165"/>
      <c r="AP191" s="166"/>
      <c r="AQ191" s="66"/>
      <c r="AR191" s="66"/>
      <c r="AS191" s="164"/>
      <c r="AT191" s="164"/>
      <c r="AU191" s="165"/>
      <c r="AV191" s="166"/>
      <c r="AW191" s="66"/>
      <c r="AX191" s="66"/>
      <c r="AY191" s="85">
        <v>36</v>
      </c>
      <c r="AZ191" s="85"/>
      <c r="BA191" s="85">
        <f t="shared" si="8"/>
        <v>0.92015349048010564</v>
      </c>
      <c r="BB191" s="85">
        <f t="shared" si="9"/>
        <v>1.4061047603231105</v>
      </c>
      <c r="BC191" s="66"/>
      <c r="BD191" s="98" t="str">
        <f t="shared" si="10"/>
        <v>NoValue</v>
      </c>
      <c r="BE191" s="85"/>
      <c r="BF191" s="100" t="str">
        <f t="shared" si="11"/>
        <v>NoValue</v>
      </c>
      <c r="BG191" s="85"/>
      <c r="BH191" s="100" t="str">
        <f t="shared" si="12"/>
        <v>NoValue</v>
      </c>
      <c r="BI191" s="66"/>
      <c r="BJ191" s="165">
        <f t="shared" si="13"/>
        <v>0</v>
      </c>
      <c r="BK191" s="165">
        <f t="shared" si="14"/>
        <v>0</v>
      </c>
      <c r="BL191" s="164"/>
      <c r="BM191" s="164"/>
      <c r="BN191" s="164"/>
      <c r="BO191" s="164"/>
    </row>
    <row r="192" spans="1:67" x14ac:dyDescent="0.2">
      <c r="A192" s="1"/>
      <c r="Q192" s="295"/>
      <c r="R192" s="295"/>
      <c r="S192" s="295"/>
      <c r="T192" s="295"/>
      <c r="U192" s="164"/>
      <c r="V192" s="165">
        <f>MAX(D20:D138)</f>
        <v>82</v>
      </c>
      <c r="W192" s="165"/>
      <c r="X192" s="166"/>
      <c r="Y192" s="66"/>
      <c r="Z192" s="106"/>
      <c r="AA192" s="164"/>
      <c r="AB192" s="164"/>
      <c r="AC192" s="165">
        <f>MAX(D20:D138)</f>
        <v>82</v>
      </c>
      <c r="AD192" s="166"/>
      <c r="AE192" s="66"/>
      <c r="AF192" s="66"/>
      <c r="AG192" s="164"/>
      <c r="AH192" s="164"/>
      <c r="AI192" s="165">
        <f>MAX(D20:D138)</f>
        <v>82</v>
      </c>
      <c r="AJ192" s="166"/>
      <c r="AK192" s="66"/>
      <c r="AL192" s="66"/>
      <c r="AM192" s="164"/>
      <c r="AN192" s="164"/>
      <c r="AO192" s="165">
        <f>MAX(D20:D138)</f>
        <v>82</v>
      </c>
      <c r="AP192" s="166"/>
      <c r="AQ192" s="66"/>
      <c r="AR192" s="66"/>
      <c r="AS192" s="164"/>
      <c r="AT192" s="164"/>
      <c r="AU192" s="165">
        <f>MAX(D20:D138)</f>
        <v>82</v>
      </c>
      <c r="AV192" s="166"/>
      <c r="AW192" s="66"/>
      <c r="AX192" s="66"/>
      <c r="AY192" s="85">
        <v>37</v>
      </c>
      <c r="AZ192" s="85"/>
      <c r="BA192" s="85">
        <f t="shared" si="8"/>
        <v>0.92222528899486211</v>
      </c>
      <c r="BB192" s="85">
        <f t="shared" si="9"/>
        <v>1.420200143133779</v>
      </c>
      <c r="BC192" s="66"/>
      <c r="BD192" s="98" t="str">
        <f t="shared" si="10"/>
        <v>NoValue</v>
      </c>
      <c r="BE192" s="85"/>
      <c r="BF192" s="100" t="str">
        <f t="shared" si="11"/>
        <v>NoValue</v>
      </c>
      <c r="BG192" s="85"/>
      <c r="BH192" s="100" t="str">
        <f t="shared" si="12"/>
        <v>NoValue</v>
      </c>
      <c r="BI192" s="66"/>
      <c r="BJ192" s="165">
        <f t="shared" si="13"/>
        <v>0</v>
      </c>
      <c r="BK192" s="165">
        <f t="shared" si="14"/>
        <v>0</v>
      </c>
      <c r="BL192" s="164"/>
      <c r="BM192" s="164"/>
      <c r="BN192" s="164"/>
      <c r="BO192" s="164"/>
    </row>
    <row r="193" spans="1:67" x14ac:dyDescent="0.2">
      <c r="A193" s="1"/>
      <c r="N193" t="s">
        <v>53</v>
      </c>
      <c r="Q193" s="295"/>
      <c r="R193" s="295"/>
      <c r="S193" s="295"/>
      <c r="T193" s="295"/>
      <c r="U193" s="164"/>
      <c r="V193" s="165"/>
      <c r="W193" s="165"/>
      <c r="X193" s="166"/>
      <c r="Y193" s="66"/>
      <c r="Z193" s="66"/>
      <c r="AA193" s="164"/>
      <c r="AB193" s="164"/>
      <c r="AC193" s="165"/>
      <c r="AD193" s="166"/>
      <c r="AE193" s="66"/>
      <c r="AF193" s="66"/>
      <c r="AG193" s="164"/>
      <c r="AH193" s="164"/>
      <c r="AI193" s="165"/>
      <c r="AJ193" s="166"/>
      <c r="AK193" s="66"/>
      <c r="AL193" s="66"/>
      <c r="AM193" s="164"/>
      <c r="AN193" s="164"/>
      <c r="AO193" s="165"/>
      <c r="AP193" s="166"/>
      <c r="AQ193" s="66"/>
      <c r="AR193" s="66"/>
      <c r="AS193" s="164"/>
      <c r="AT193" s="164"/>
      <c r="AU193" s="165"/>
      <c r="AV193" s="166"/>
      <c r="AW193" s="66"/>
      <c r="AX193" s="66"/>
      <c r="AY193" s="85">
        <v>38</v>
      </c>
      <c r="AZ193" s="85"/>
      <c r="BA193" s="85">
        <f t="shared" si="8"/>
        <v>0.92419234831703545</v>
      </c>
      <c r="BB193" s="85">
        <f t="shared" si="9"/>
        <v>1.4338491926606862</v>
      </c>
      <c r="BC193" s="66"/>
      <c r="BD193" s="98" t="str">
        <f t="shared" si="10"/>
        <v>NoValue</v>
      </c>
      <c r="BE193" s="85"/>
      <c r="BF193" s="100" t="str">
        <f t="shared" si="11"/>
        <v>NoValue</v>
      </c>
      <c r="BG193" s="85"/>
      <c r="BH193" s="100" t="str">
        <f t="shared" si="12"/>
        <v>NoValue</v>
      </c>
      <c r="BI193" s="66"/>
      <c r="BJ193" s="165">
        <f t="shared" si="13"/>
        <v>0</v>
      </c>
      <c r="BK193" s="165">
        <f t="shared" si="14"/>
        <v>0</v>
      </c>
      <c r="BL193" s="164"/>
      <c r="BM193" s="164"/>
      <c r="BN193" s="164"/>
      <c r="BO193" s="164"/>
    </row>
    <row r="194" spans="1:67" x14ac:dyDescent="0.2">
      <c r="A194" s="1"/>
      <c r="N194" t="s">
        <v>54</v>
      </c>
      <c r="Q194" s="295"/>
      <c r="R194" s="295"/>
      <c r="S194" s="295"/>
      <c r="T194" s="295"/>
      <c r="U194" s="164"/>
      <c r="V194" s="165">
        <f>LN(POWER(X168,2)+1)</f>
        <v>0</v>
      </c>
      <c r="W194" s="165"/>
      <c r="X194" s="166" t="e">
        <f>ROUND(V194,$G$14+1-(1+INT(LOG10(ABS(V194)))))</f>
        <v>#NUM!</v>
      </c>
      <c r="Y194" s="66"/>
      <c r="Z194" s="66"/>
      <c r="AA194" s="164"/>
      <c r="AB194" s="164"/>
      <c r="AC194" s="165">
        <f>LN(POWER(AD168,2)+1)</f>
        <v>0</v>
      </c>
      <c r="AD194" s="166" t="e">
        <f>ROUND(AC194,$G$14+1-(1+INT(LOG10(ABS(AC194)))))</f>
        <v>#NUM!</v>
      </c>
      <c r="AE194" s="66"/>
      <c r="AF194" s="66"/>
      <c r="AG194" s="164"/>
      <c r="AH194" s="164"/>
      <c r="AI194" s="165">
        <f>AJ164</f>
        <v>0</v>
      </c>
      <c r="AJ194" s="166" t="e">
        <f>ROUND(AI194,$G$14+1-(1+INT(LOG10(ABS(AI194)))))</f>
        <v>#NUM!</v>
      </c>
      <c r="AK194" s="66"/>
      <c r="AL194" s="66"/>
      <c r="AM194" s="164"/>
      <c r="AN194" s="164"/>
      <c r="AO194" s="165">
        <f>LN(POWER(AP168,2)+1)</f>
        <v>0.30748469974796055</v>
      </c>
      <c r="AP194" s="166">
        <f>ROUND(AO194,$G$14+1-(1+INT(LOG10(ABS(AO194)))))</f>
        <v>0.3075</v>
      </c>
      <c r="AQ194" s="66"/>
      <c r="AR194" s="66"/>
      <c r="AS194" s="164"/>
      <c r="AT194" s="164"/>
      <c r="AU194" s="165" t="e">
        <f>LN(POWER(AV170,2)+1)</f>
        <v>#DIV/0!</v>
      </c>
      <c r="AV194" s="166" t="e">
        <f>ROUND(AU194,$G$14+1-(1+INT(LOG10(ABS(AU194)))))</f>
        <v>#DIV/0!</v>
      </c>
      <c r="AW194" s="66"/>
      <c r="AX194" s="66"/>
      <c r="AY194" s="85">
        <v>39</v>
      </c>
      <c r="AZ194" s="85"/>
      <c r="BA194" s="85">
        <f t="shared" si="8"/>
        <v>0.92606241107331344</v>
      </c>
      <c r="BB194" s="85">
        <f t="shared" si="9"/>
        <v>1.4470776466799498</v>
      </c>
      <c r="BC194" s="66"/>
      <c r="BD194" s="98" t="str">
        <f t="shared" si="10"/>
        <v>NoValue</v>
      </c>
      <c r="BE194" s="85"/>
      <c r="BF194" s="100" t="str">
        <f t="shared" si="11"/>
        <v>NoValue</v>
      </c>
      <c r="BG194" s="85"/>
      <c r="BH194" s="100" t="str">
        <f t="shared" si="12"/>
        <v>NoValue</v>
      </c>
      <c r="BI194" s="66"/>
      <c r="BJ194" s="165">
        <f t="shared" si="13"/>
        <v>0</v>
      </c>
      <c r="BK194" s="165">
        <f t="shared" si="14"/>
        <v>0</v>
      </c>
      <c r="BL194" s="164"/>
      <c r="BM194" s="164"/>
      <c r="BN194" s="164"/>
      <c r="BO194" s="164"/>
    </row>
    <row r="195" spans="1:67" x14ac:dyDescent="0.2">
      <c r="A195" s="1"/>
      <c r="N195" t="s">
        <v>55</v>
      </c>
      <c r="Q195" s="295"/>
      <c r="R195" s="295"/>
      <c r="S195" s="295"/>
      <c r="T195" s="295"/>
      <c r="U195" s="164"/>
      <c r="V195" s="165"/>
      <c r="W195" s="165"/>
      <c r="X195" s="166"/>
      <c r="Y195" s="66"/>
      <c r="Z195" s="66"/>
      <c r="AA195" s="164"/>
      <c r="AB195" s="164"/>
      <c r="AC195" s="165"/>
      <c r="AD195" s="166"/>
      <c r="AE195" s="66"/>
      <c r="AF195" s="66"/>
      <c r="AG195" s="164"/>
      <c r="AH195" s="164"/>
      <c r="AI195" s="165"/>
      <c r="AJ195" s="166"/>
      <c r="AK195" s="66"/>
      <c r="AL195" s="66"/>
      <c r="AM195" s="164"/>
      <c r="AN195" s="164"/>
      <c r="AO195" s="165"/>
      <c r="AP195" s="166"/>
      <c r="AQ195" s="66"/>
      <c r="AR195" s="66"/>
      <c r="AS195" s="164"/>
      <c r="AT195" s="164"/>
      <c r="AU195" s="165"/>
      <c r="AV195" s="166"/>
      <c r="AW195" s="66"/>
      <c r="AX195" s="66"/>
      <c r="AY195" s="85">
        <v>40</v>
      </c>
      <c r="AZ195" s="85"/>
      <c r="BA195" s="85">
        <f t="shared" si="8"/>
        <v>0.92784247549448551</v>
      </c>
      <c r="BB195" s="85">
        <f t="shared" si="9"/>
        <v>1.4599091323986104</v>
      </c>
      <c r="BC195" s="66"/>
      <c r="BD195" s="98" t="str">
        <f t="shared" si="10"/>
        <v>NoValue</v>
      </c>
      <c r="BE195" s="85"/>
      <c r="BF195" s="100" t="str">
        <f t="shared" si="11"/>
        <v>NoValue</v>
      </c>
      <c r="BG195" s="85"/>
      <c r="BH195" s="100" t="str">
        <f t="shared" si="12"/>
        <v>NoValue</v>
      </c>
      <c r="BI195" s="66"/>
      <c r="BJ195" s="165">
        <f t="shared" si="13"/>
        <v>0</v>
      </c>
      <c r="BK195" s="165">
        <f t="shared" si="14"/>
        <v>0</v>
      </c>
      <c r="BL195" s="164"/>
      <c r="BM195" s="164"/>
      <c r="BN195" s="164"/>
      <c r="BO195" s="164"/>
    </row>
    <row r="196" spans="1:67" x14ac:dyDescent="0.2">
      <c r="A196" s="1"/>
      <c r="N196" t="s">
        <v>56</v>
      </c>
      <c r="Q196" s="295"/>
      <c r="R196" s="295"/>
      <c r="S196" s="295"/>
      <c r="T196" s="295"/>
      <c r="U196" s="164"/>
      <c r="V196" s="165">
        <f>SQRT(V194)</f>
        <v>0</v>
      </c>
      <c r="W196" s="165"/>
      <c r="X196" s="166" t="e">
        <f>ROUND(V196,$G$14+1-(1+INT(LOG10(ABS(V196)))))</f>
        <v>#NUM!</v>
      </c>
      <c r="Y196" s="66"/>
      <c r="Z196" s="66"/>
      <c r="AA196" s="164"/>
      <c r="AB196" s="164"/>
      <c r="AC196" s="165">
        <f>SQRT(AC194)</f>
        <v>0</v>
      </c>
      <c r="AD196" s="166" t="e">
        <f>ROUND(AC196,$G$14+1-(1+INT(LOG10(ABS(AC196)))))</f>
        <v>#NUM!</v>
      </c>
      <c r="AE196" s="66"/>
      <c r="AF196" s="66"/>
      <c r="AG196" s="164"/>
      <c r="AH196" s="164"/>
      <c r="AI196" s="165">
        <f>SQRT(AI194)</f>
        <v>0</v>
      </c>
      <c r="AJ196" s="166" t="e">
        <f>ROUND(AI196,$G$14+1-(1+INT(LOG10(ABS(AI196)))))</f>
        <v>#NUM!</v>
      </c>
      <c r="AK196" s="66"/>
      <c r="AL196" s="66"/>
      <c r="AM196" s="164"/>
      <c r="AN196" s="164"/>
      <c r="AO196" s="165">
        <f>SQRT(AO194)</f>
        <v>0.55451302937619107</v>
      </c>
      <c r="AP196" s="166">
        <f>ROUND(AO196,$G$14+1-(1+INT(LOG10(ABS(AO196)))))</f>
        <v>0.55449999999999999</v>
      </c>
      <c r="AQ196" s="66"/>
      <c r="AR196" s="66"/>
      <c r="AS196" s="164"/>
      <c r="AT196" s="164"/>
      <c r="AU196" s="165" t="e">
        <f>SQRT(AU194)</f>
        <v>#DIV/0!</v>
      </c>
      <c r="AV196" s="166" t="e">
        <f>ROUND(AU196,$G$14+1-(1+INT(LOG10(ABS(AU196)))))</f>
        <v>#DIV/0!</v>
      </c>
      <c r="AW196" s="66"/>
      <c r="AX196" s="66"/>
      <c r="AY196" s="85">
        <v>41</v>
      </c>
      <c r="AZ196" s="85"/>
      <c r="BA196" s="85">
        <f t="shared" si="8"/>
        <v>0.92953888272983598</v>
      </c>
      <c r="BB196" s="85">
        <f t="shared" si="9"/>
        <v>1.4723653880430223</v>
      </c>
      <c r="BC196" s="66"/>
      <c r="BD196" s="98" t="str">
        <f t="shared" si="10"/>
        <v>NoValue</v>
      </c>
      <c r="BE196" s="85"/>
      <c r="BF196" s="100" t="str">
        <f t="shared" si="11"/>
        <v>NoValue</v>
      </c>
      <c r="BG196" s="85"/>
      <c r="BH196" s="100" t="str">
        <f t="shared" si="12"/>
        <v>NoValue</v>
      </c>
      <c r="BI196" s="66"/>
      <c r="BJ196" s="165">
        <f t="shared" si="13"/>
        <v>0</v>
      </c>
      <c r="BK196" s="165">
        <f t="shared" si="14"/>
        <v>0</v>
      </c>
      <c r="BL196" s="164"/>
      <c r="BM196" s="164"/>
      <c r="BN196" s="164"/>
      <c r="BO196" s="164"/>
    </row>
    <row r="197" spans="1:67" x14ac:dyDescent="0.2">
      <c r="A197" s="1"/>
      <c r="N197" t="s">
        <v>57</v>
      </c>
      <c r="Q197" s="60"/>
      <c r="R197" s="60"/>
      <c r="S197" s="60"/>
      <c r="T197" s="60"/>
      <c r="U197" s="170"/>
      <c r="V197" s="170"/>
      <c r="W197" s="170"/>
      <c r="X197" s="170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105"/>
      <c r="AJ197" s="66"/>
      <c r="AK197" s="66"/>
      <c r="AL197" s="66"/>
      <c r="AM197" s="66"/>
      <c r="AN197" s="66"/>
      <c r="AO197" s="105"/>
      <c r="AP197" s="66"/>
      <c r="AQ197" s="66"/>
      <c r="AR197" s="66"/>
      <c r="AS197" s="164"/>
      <c r="AT197" s="164"/>
      <c r="AU197" s="164"/>
      <c r="AV197" s="164"/>
      <c r="AW197" s="66"/>
      <c r="AX197" s="66"/>
      <c r="AY197" s="85">
        <v>42</v>
      </c>
      <c r="AZ197" s="85"/>
      <c r="BA197" s="85">
        <f t="shared" si="8"/>
        <v>0.93115739215960514</v>
      </c>
      <c r="BB197" s="85">
        <f t="shared" si="9"/>
        <v>1.4844664563528902</v>
      </c>
      <c r="BC197" s="66"/>
      <c r="BD197" s="98" t="str">
        <f t="shared" si="10"/>
        <v>NoValue</v>
      </c>
      <c r="BE197" s="85"/>
      <c r="BF197" s="100" t="str">
        <f t="shared" si="11"/>
        <v>NoValue</v>
      </c>
      <c r="BG197" s="85"/>
      <c r="BH197" s="100" t="str">
        <f t="shared" si="12"/>
        <v>NoValue</v>
      </c>
      <c r="BI197" s="66"/>
      <c r="BJ197" s="165">
        <f t="shared" si="13"/>
        <v>0</v>
      </c>
      <c r="BK197" s="165">
        <f t="shared" si="14"/>
        <v>0</v>
      </c>
      <c r="BL197" s="164"/>
      <c r="BM197" s="164"/>
      <c r="BN197" s="164"/>
      <c r="BO197" s="164"/>
    </row>
    <row r="198" spans="1:67" x14ac:dyDescent="0.2">
      <c r="A198" s="1"/>
      <c r="Q198" s="60"/>
      <c r="R198" s="60"/>
      <c r="S198" s="60"/>
      <c r="T198" s="60"/>
      <c r="U198" s="164"/>
      <c r="V198" s="170"/>
      <c r="W198" s="170"/>
      <c r="X198" s="171"/>
      <c r="Y198" s="66"/>
      <c r="Z198" s="66"/>
      <c r="AA198" s="66"/>
      <c r="AB198" s="66"/>
      <c r="AC198" s="66"/>
      <c r="AD198" s="66"/>
      <c r="AE198" s="66"/>
      <c r="AF198" s="66"/>
      <c r="AG198" s="66"/>
      <c r="AH198" s="105"/>
      <c r="AI198" s="105"/>
      <c r="AJ198" s="66"/>
      <c r="AK198" s="66"/>
      <c r="AL198" s="66"/>
      <c r="AM198" s="66"/>
      <c r="AN198" s="66"/>
      <c r="AO198" s="105"/>
      <c r="AP198" s="66"/>
      <c r="AQ198" s="66"/>
      <c r="AR198" s="66"/>
      <c r="AS198" s="292" t="s">
        <v>5</v>
      </c>
      <c r="AT198" s="293"/>
      <c r="AU198" s="165">
        <f>IF($G$8="Modified Delta-Lognormal",AV188,IF($G$8="Delta-Lognormal",X188,IF($G$8="Default",AP188,IF($G$8="Normal",AJ188,AD188))))</f>
        <v>461</v>
      </c>
      <c r="AV198" s="166">
        <f>ROUND(AU198,G14-(1+INT(LOG10(ABS(AU198)))))</f>
        <v>461</v>
      </c>
      <c r="AW198" s="66"/>
      <c r="AX198" s="66"/>
      <c r="AY198" s="85">
        <v>43</v>
      </c>
      <c r="AZ198" s="85"/>
      <c r="BA198" s="85">
        <f t="shared" si="8"/>
        <v>0.93270324658613213</v>
      </c>
      <c r="BB198" s="85">
        <f t="shared" si="9"/>
        <v>1.4962308541250058</v>
      </c>
      <c r="BC198" s="66"/>
      <c r="BD198" s="98" t="str">
        <f t="shared" si="10"/>
        <v>NoValue</v>
      </c>
      <c r="BE198" s="85"/>
      <c r="BF198" s="100" t="str">
        <f t="shared" si="11"/>
        <v>NoValue</v>
      </c>
      <c r="BG198" s="85"/>
      <c r="BH198" s="100" t="str">
        <f t="shared" si="12"/>
        <v>NoValue</v>
      </c>
      <c r="BI198" s="66"/>
      <c r="BJ198" s="165">
        <f t="shared" si="13"/>
        <v>0</v>
      </c>
      <c r="BK198" s="165">
        <f t="shared" si="14"/>
        <v>0</v>
      </c>
      <c r="BL198" s="164"/>
      <c r="BM198" s="164"/>
      <c r="BN198" s="164"/>
      <c r="BO198" s="164"/>
    </row>
    <row r="199" spans="1:67" x14ac:dyDescent="0.2">
      <c r="A199" s="1"/>
      <c r="N199" t="s">
        <v>59</v>
      </c>
      <c r="Q199" s="60"/>
      <c r="R199" s="60"/>
      <c r="S199" s="60"/>
      <c r="T199" s="60"/>
      <c r="U199" s="164"/>
      <c r="V199" s="170"/>
      <c r="W199" s="170"/>
      <c r="X199" s="170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293"/>
      <c r="AT199" s="293"/>
      <c r="AU199" s="165"/>
      <c r="AV199" s="165"/>
      <c r="AW199" s="66"/>
      <c r="AX199" s="66"/>
      <c r="AY199" s="85">
        <v>44</v>
      </c>
      <c r="AZ199" s="85"/>
      <c r="BA199" s="85">
        <f t="shared" si="8"/>
        <v>0.93418122885506605</v>
      </c>
      <c r="BB199" s="85">
        <f t="shared" si="9"/>
        <v>1.5076757212576952</v>
      </c>
      <c r="BC199" s="66"/>
      <c r="BD199" s="98" t="str">
        <f t="shared" si="10"/>
        <v>NoValue</v>
      </c>
      <c r="BE199" s="85"/>
      <c r="BF199" s="100" t="str">
        <f t="shared" si="11"/>
        <v>NoValue</v>
      </c>
      <c r="BG199" s="85"/>
      <c r="BH199" s="100" t="str">
        <f t="shared" si="12"/>
        <v>NoValue</v>
      </c>
      <c r="BI199" s="66"/>
      <c r="BJ199" s="165">
        <f t="shared" si="13"/>
        <v>0</v>
      </c>
      <c r="BK199" s="165">
        <f t="shared" si="14"/>
        <v>0</v>
      </c>
      <c r="BL199" s="164"/>
      <c r="BM199" s="164"/>
      <c r="BN199" s="164"/>
      <c r="BO199" s="164"/>
    </row>
    <row r="200" spans="1:67" x14ac:dyDescent="0.2">
      <c r="A200" s="1"/>
      <c r="N200" t="s">
        <v>60</v>
      </c>
      <c r="Q200" s="60"/>
      <c r="R200" s="60"/>
      <c r="S200" s="60"/>
      <c r="T200" s="60"/>
      <c r="U200" s="164"/>
      <c r="V200" s="170"/>
      <c r="W200" s="170"/>
      <c r="X200" s="170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107"/>
      <c r="AP200" s="66"/>
      <c r="AQ200" s="66"/>
      <c r="AR200" s="66"/>
      <c r="AS200" s="293"/>
      <c r="AT200" s="293"/>
      <c r="AU200" s="173">
        <f>IF($G$8="Modified Delta-Lognormal",$AV$185,IF($G$8="Delta-Lognormal",$X$184,IF($G$8="Default",$AP$168,IF($G$8="Normal",$AJ$182,$AD$182))))</f>
        <v>0.6</v>
      </c>
      <c r="AV200" s="166">
        <f>ROUND(AU200,G14-(1+INT(LOG10(ABS(AU200)))))</f>
        <v>0.6</v>
      </c>
      <c r="AW200" s="66"/>
      <c r="AX200" s="66"/>
      <c r="AY200" s="85">
        <v>45</v>
      </c>
      <c r="AZ200" s="85"/>
      <c r="BA200" s="85">
        <f t="shared" si="8"/>
        <v>0.93559571119221652</v>
      </c>
      <c r="BB200" s="85">
        <f t="shared" si="9"/>
        <v>1.5188169521829067</v>
      </c>
      <c r="BC200" s="66"/>
      <c r="BD200" s="98" t="str">
        <f t="shared" si="10"/>
        <v>NoValue</v>
      </c>
      <c r="BE200" s="85"/>
      <c r="BF200" s="100" t="str">
        <f t="shared" si="11"/>
        <v>NoValue</v>
      </c>
      <c r="BG200" s="85"/>
      <c r="BH200" s="100" t="str">
        <f t="shared" si="12"/>
        <v>NoValue</v>
      </c>
      <c r="BI200" s="66"/>
      <c r="BJ200" s="165">
        <f t="shared" si="13"/>
        <v>0</v>
      </c>
      <c r="BK200" s="165">
        <f t="shared" si="14"/>
        <v>0</v>
      </c>
      <c r="BL200" s="164"/>
      <c r="BM200" s="164"/>
      <c r="BN200" s="164"/>
      <c r="BO200" s="164"/>
    </row>
    <row r="201" spans="1:67" x14ac:dyDescent="0.2">
      <c r="A201" s="1"/>
      <c r="N201" t="s">
        <v>61</v>
      </c>
      <c r="U201" s="164"/>
      <c r="V201" s="164"/>
      <c r="W201" s="164"/>
      <c r="X201" s="164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105"/>
      <c r="AP201" s="66"/>
      <c r="AQ201" s="66"/>
      <c r="AR201" s="66"/>
      <c r="AS201" s="293"/>
      <c r="AT201" s="293"/>
      <c r="AU201" s="165"/>
      <c r="AV201" s="165"/>
      <c r="AW201" s="66"/>
      <c r="AX201" s="66"/>
      <c r="AY201" s="85">
        <v>46</v>
      </c>
      <c r="AZ201" s="85"/>
      <c r="BA201" s="85">
        <f t="shared" si="8"/>
        <v>0.93695069832594557</v>
      </c>
      <c r="BB201" s="85">
        <f t="shared" si="9"/>
        <v>1.5296693121114007</v>
      </c>
      <c r="BC201" s="66"/>
      <c r="BD201" s="98" t="str">
        <f t="shared" si="10"/>
        <v>NoValue</v>
      </c>
      <c r="BE201" s="85"/>
      <c r="BF201" s="100" t="str">
        <f t="shared" si="11"/>
        <v>NoValue</v>
      </c>
      <c r="BG201" s="85"/>
      <c r="BH201" s="100" t="str">
        <f t="shared" si="12"/>
        <v>NoValue</v>
      </c>
      <c r="BI201" s="66"/>
      <c r="BJ201" s="165">
        <f t="shared" si="13"/>
        <v>0</v>
      </c>
      <c r="BK201" s="165">
        <f t="shared" si="14"/>
        <v>0</v>
      </c>
      <c r="BL201" s="164"/>
      <c r="BM201" s="164"/>
      <c r="BN201" s="164"/>
      <c r="BO201" s="164"/>
    </row>
    <row r="202" spans="1:67" x14ac:dyDescent="0.2">
      <c r="A202" s="1"/>
      <c r="N202" t="s">
        <v>62</v>
      </c>
      <c r="U202" s="164"/>
      <c r="V202" s="164"/>
      <c r="W202" s="164"/>
      <c r="X202" s="164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293"/>
      <c r="AT202" s="293"/>
      <c r="AU202" s="165"/>
      <c r="AV202" s="165"/>
      <c r="AW202" s="66"/>
      <c r="AX202" s="66"/>
      <c r="AY202" s="85">
        <v>47</v>
      </c>
      <c r="AZ202" s="85"/>
      <c r="BA202" s="85">
        <f t="shared" si="8"/>
        <v>0.93824986528917553</v>
      </c>
      <c r="BB202" s="85">
        <f t="shared" si="9"/>
        <v>1.5402465401372125</v>
      </c>
      <c r="BC202" s="66"/>
      <c r="BD202" s="98" t="str">
        <f t="shared" si="10"/>
        <v>NoValue</v>
      </c>
      <c r="BE202" s="85"/>
      <c r="BF202" s="100" t="str">
        <f t="shared" si="11"/>
        <v>NoValue</v>
      </c>
      <c r="BG202" s="85"/>
      <c r="BH202" s="100" t="str">
        <f t="shared" si="12"/>
        <v>NoValue</v>
      </c>
      <c r="BI202" s="66"/>
      <c r="BJ202" s="165">
        <f t="shared" si="13"/>
        <v>0</v>
      </c>
      <c r="BK202" s="165">
        <f t="shared" si="14"/>
        <v>0</v>
      </c>
      <c r="BL202" s="164"/>
      <c r="BM202" s="164"/>
      <c r="BN202" s="164"/>
      <c r="BO202" s="164"/>
    </row>
    <row r="203" spans="1:67" ht="12.75" customHeight="1" x14ac:dyDescent="0.2">
      <c r="A203" s="1"/>
      <c r="N203" t="s">
        <v>76</v>
      </c>
      <c r="Q203" s="294" t="s">
        <v>132</v>
      </c>
      <c r="R203" s="294"/>
      <c r="S203" s="294"/>
      <c r="T203" s="294"/>
      <c r="U203" s="164"/>
      <c r="V203" s="298">
        <f>U24</f>
        <v>461</v>
      </c>
      <c r="W203" s="165"/>
      <c r="X203" s="165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290" t="s">
        <v>131</v>
      </c>
      <c r="AT203" s="291"/>
      <c r="AU203" s="173">
        <f>IF($G$8="Modified Delta-Lognormal",$AV$186,IF($G$8="Delta-Lognormal",$X$186,IF($G$8="Default",$AP$186,IF($G$8="Normal",$AJ$186,$AD$186))))</f>
        <v>5.6210000000000004</v>
      </c>
      <c r="AV203" s="164"/>
      <c r="AW203" s="66"/>
      <c r="AX203" s="66"/>
      <c r="AY203" s="85">
        <v>48</v>
      </c>
      <c r="AZ203" s="85"/>
      <c r="BA203" s="85">
        <f t="shared" si="8"/>
        <v>0.93949659065110569</v>
      </c>
      <c r="BB203" s="85">
        <f t="shared" si="9"/>
        <v>1.5505614409343296</v>
      </c>
      <c r="BC203" s="66"/>
      <c r="BD203" s="98" t="str">
        <f t="shared" si="10"/>
        <v>NoValue</v>
      </c>
      <c r="BE203" s="85"/>
      <c r="BF203" s="100" t="str">
        <f t="shared" si="11"/>
        <v>NoValue</v>
      </c>
      <c r="BG203" s="85"/>
      <c r="BH203" s="100" t="str">
        <f t="shared" si="12"/>
        <v>NoValue</v>
      </c>
      <c r="BI203" s="66"/>
      <c r="BJ203" s="165">
        <f t="shared" si="13"/>
        <v>0</v>
      </c>
      <c r="BK203" s="165">
        <f t="shared" si="14"/>
        <v>0</v>
      </c>
      <c r="BL203" s="164"/>
      <c r="BM203" s="164"/>
      <c r="BN203" s="164"/>
      <c r="BO203" s="164"/>
    </row>
    <row r="204" spans="1:67" x14ac:dyDescent="0.2">
      <c r="A204" s="1"/>
      <c r="Q204" s="294"/>
      <c r="R204" s="294"/>
      <c r="S204" s="294"/>
      <c r="T204" s="294"/>
      <c r="U204" s="164"/>
      <c r="V204" s="298"/>
      <c r="W204" s="165"/>
      <c r="X204" s="165">
        <f>ROUND(V203,$G$14-(1+INT(LOG10(ABS(V203)))))</f>
        <v>461</v>
      </c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105"/>
      <c r="AP204" s="66"/>
      <c r="AQ204" s="66"/>
      <c r="AR204" s="66"/>
      <c r="AS204" s="108"/>
      <c r="AT204" s="108"/>
      <c r="AU204" s="106"/>
      <c r="AV204" s="109"/>
      <c r="AW204" s="66"/>
      <c r="AX204" s="66"/>
      <c r="AY204" s="85">
        <v>49</v>
      </c>
      <c r="AZ204" s="85"/>
      <c r="BA204" s="85">
        <f t="shared" si="8"/>
        <v>0.94069398581030295</v>
      </c>
      <c r="BB204" s="85">
        <f t="shared" si="9"/>
        <v>1.5606259665187545</v>
      </c>
      <c r="BC204" s="66"/>
      <c r="BD204" s="98" t="str">
        <f t="shared" si="10"/>
        <v>NoValue</v>
      </c>
      <c r="BE204" s="85"/>
      <c r="BF204" s="100" t="str">
        <f t="shared" si="11"/>
        <v>NoValue</v>
      </c>
      <c r="BG204" s="85"/>
      <c r="BH204" s="100" t="str">
        <f t="shared" si="12"/>
        <v>NoValue</v>
      </c>
      <c r="BI204" s="66"/>
      <c r="BJ204" s="165">
        <f t="shared" si="13"/>
        <v>0</v>
      </c>
      <c r="BK204" s="165">
        <f t="shared" si="14"/>
        <v>0</v>
      </c>
      <c r="BL204" s="164"/>
      <c r="BM204" s="164"/>
      <c r="BN204" s="164"/>
      <c r="BO204" s="164"/>
    </row>
    <row r="205" spans="1:67" x14ac:dyDescent="0.2">
      <c r="A205" s="1"/>
      <c r="N205" t="s">
        <v>66</v>
      </c>
      <c r="Q205" s="294"/>
      <c r="R205" s="294"/>
      <c r="S205" s="294"/>
      <c r="T205" s="294"/>
      <c r="U205" s="164"/>
      <c r="V205" s="298"/>
      <c r="W205" s="165"/>
      <c r="X205" s="165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10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85">
        <v>50</v>
      </c>
      <c r="AZ205" s="85"/>
      <c r="BA205" s="85">
        <f t="shared" si="8"/>
        <v>0.94184492088302774</v>
      </c>
      <c r="BB205" s="85">
        <f t="shared" si="9"/>
        <v>1.5704512893327944</v>
      </c>
      <c r="BC205" s="66"/>
      <c r="BD205" s="98" t="str">
        <f t="shared" si="10"/>
        <v>NoValue</v>
      </c>
      <c r="BE205" s="85"/>
      <c r="BF205" s="100" t="str">
        <f t="shared" si="11"/>
        <v>NoValue</v>
      </c>
      <c r="BG205" s="85"/>
      <c r="BH205" s="100" t="str">
        <f t="shared" si="12"/>
        <v>NoValue</v>
      </c>
      <c r="BI205" s="66"/>
      <c r="BJ205" s="165">
        <f t="shared" si="13"/>
        <v>0</v>
      </c>
      <c r="BK205" s="165">
        <f t="shared" si="14"/>
        <v>0</v>
      </c>
      <c r="BL205" s="164"/>
      <c r="BM205" s="164"/>
      <c r="BN205" s="164"/>
      <c r="BO205" s="164"/>
    </row>
    <row r="206" spans="1:67" x14ac:dyDescent="0.2">
      <c r="A206" s="1"/>
      <c r="N206" t="s">
        <v>69</v>
      </c>
      <c r="Q206" s="59"/>
      <c r="R206" s="59"/>
      <c r="S206" s="59"/>
      <c r="T206" s="59"/>
      <c r="U206" s="164"/>
      <c r="V206" s="164"/>
      <c r="W206" s="164"/>
      <c r="X206" s="164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85">
        <v>51</v>
      </c>
      <c r="AZ206" s="85"/>
      <c r="BA206" s="85">
        <f t="shared" si="8"/>
        <v>0.9429520476395572</v>
      </c>
      <c r="BB206" s="85">
        <f t="shared" si="9"/>
        <v>1.5800478677275174</v>
      </c>
      <c r="BC206" s="66"/>
      <c r="BD206" s="98" t="str">
        <f t="shared" si="10"/>
        <v>NoValue</v>
      </c>
      <c r="BE206" s="85"/>
      <c r="BF206" s="100" t="str">
        <f t="shared" si="11"/>
        <v>NoValue</v>
      </c>
      <c r="BG206" s="85"/>
      <c r="BH206" s="100" t="str">
        <f t="shared" si="12"/>
        <v>NoValue</v>
      </c>
      <c r="BI206" s="66"/>
      <c r="BJ206" s="165">
        <f t="shared" si="13"/>
        <v>0</v>
      </c>
      <c r="BK206" s="165">
        <f t="shared" si="14"/>
        <v>0</v>
      </c>
      <c r="BL206" s="164"/>
      <c r="BM206" s="164"/>
      <c r="BN206" s="164"/>
      <c r="BO206" s="164"/>
    </row>
    <row r="207" spans="1:67" x14ac:dyDescent="0.2">
      <c r="A207" s="1"/>
      <c r="N207" t="s">
        <v>63</v>
      </c>
      <c r="Q207" s="294" t="s">
        <v>140</v>
      </c>
      <c r="R207" s="294"/>
      <c r="S207" s="294"/>
      <c r="T207" s="294"/>
      <c r="U207" s="164"/>
      <c r="V207" s="298">
        <f>U24</f>
        <v>461</v>
      </c>
      <c r="W207" s="165"/>
      <c r="X207" s="165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85">
        <v>52</v>
      </c>
      <c r="AZ207" s="85"/>
      <c r="BA207" s="85">
        <f t="shared" si="8"/>
        <v>0.94401781987376443</v>
      </c>
      <c r="BB207" s="85">
        <f t="shared" si="9"/>
        <v>1.5894255047674701</v>
      </c>
      <c r="BC207" s="66"/>
      <c r="BD207" s="98" t="str">
        <f t="shared" si="10"/>
        <v>NoValue</v>
      </c>
      <c r="BE207" s="85"/>
      <c r="BF207" s="100" t="str">
        <f t="shared" si="11"/>
        <v>NoValue</v>
      </c>
      <c r="BG207" s="85"/>
      <c r="BH207" s="100" t="str">
        <f t="shared" si="12"/>
        <v>NoValue</v>
      </c>
      <c r="BI207" s="66"/>
      <c r="BJ207" s="165">
        <f t="shared" si="13"/>
        <v>0</v>
      </c>
      <c r="BK207" s="165">
        <f t="shared" si="14"/>
        <v>0</v>
      </c>
      <c r="BL207" s="164"/>
      <c r="BM207" s="164"/>
      <c r="BN207" s="164"/>
      <c r="BO207" s="164"/>
    </row>
    <row r="208" spans="1:67" x14ac:dyDescent="0.2">
      <c r="A208" s="1"/>
      <c r="N208" t="s">
        <v>73</v>
      </c>
      <c r="Q208" s="294"/>
      <c r="R208" s="294"/>
      <c r="S208" s="294"/>
      <c r="T208" s="294"/>
      <c r="U208" s="164"/>
      <c r="V208" s="298"/>
      <c r="W208" s="165"/>
      <c r="X208" s="165">
        <f>ROUND(V207,$G$14-(1+INT(LOG10(ABS(V207)))))</f>
        <v>461</v>
      </c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85">
        <v>53</v>
      </c>
      <c r="AZ208" s="85"/>
      <c r="BA208" s="85">
        <f t="shared" si="8"/>
        <v>0.94504451153482216</v>
      </c>
      <c r="BB208" s="85">
        <f t="shared" si="9"/>
        <v>1.5985934011538578</v>
      </c>
      <c r="BC208" s="66"/>
      <c r="BD208" s="98" t="str">
        <f t="shared" si="10"/>
        <v>NoValue</v>
      </c>
      <c r="BE208" s="85"/>
      <c r="BF208" s="100" t="str">
        <f t="shared" si="11"/>
        <v>NoValue</v>
      </c>
      <c r="BG208" s="85"/>
      <c r="BH208" s="100" t="str">
        <f t="shared" si="12"/>
        <v>NoValue</v>
      </c>
      <c r="BI208" s="66"/>
      <c r="BJ208" s="165">
        <f t="shared" si="13"/>
        <v>0</v>
      </c>
      <c r="BK208" s="165">
        <f t="shared" si="14"/>
        <v>0</v>
      </c>
      <c r="BL208" s="164"/>
      <c r="BM208" s="164"/>
      <c r="BN208" s="164"/>
      <c r="BO208" s="164"/>
    </row>
    <row r="209" spans="1:67" x14ac:dyDescent="0.2">
      <c r="A209" s="1"/>
      <c r="N209" t="s">
        <v>64</v>
      </c>
      <c r="Q209" s="294"/>
      <c r="R209" s="294"/>
      <c r="S209" s="294"/>
      <c r="T209" s="294"/>
      <c r="U209" s="164"/>
      <c r="V209" s="298"/>
      <c r="W209" s="165"/>
      <c r="X209" s="165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85">
        <v>54</v>
      </c>
      <c r="AZ209" s="85"/>
      <c r="BA209" s="85">
        <f t="shared" si="8"/>
        <v>0.94603423290262378</v>
      </c>
      <c r="BB209" s="85">
        <f t="shared" si="9"/>
        <v>1.6075602029542488</v>
      </c>
      <c r="BC209" s="66"/>
      <c r="BD209" s="98" t="str">
        <f t="shared" si="10"/>
        <v>NoValue</v>
      </c>
      <c r="BE209" s="85"/>
      <c r="BF209" s="100" t="str">
        <f t="shared" si="11"/>
        <v>NoValue</v>
      </c>
      <c r="BG209" s="85"/>
      <c r="BH209" s="100" t="str">
        <f t="shared" si="12"/>
        <v>NoValue</v>
      </c>
      <c r="BI209" s="66"/>
      <c r="BJ209" s="165">
        <f t="shared" si="13"/>
        <v>0</v>
      </c>
      <c r="BK209" s="165">
        <f t="shared" si="14"/>
        <v>0</v>
      </c>
      <c r="BL209" s="164"/>
      <c r="BM209" s="164"/>
      <c r="BN209" s="164"/>
      <c r="BO209" s="164"/>
    </row>
    <row r="210" spans="1:67" x14ac:dyDescent="0.2">
      <c r="A210" s="1"/>
      <c r="N210" t="s">
        <v>75</v>
      </c>
      <c r="U210" s="164"/>
      <c r="V210" s="164"/>
      <c r="W210" s="164"/>
      <c r="X210" s="164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85">
        <v>55</v>
      </c>
      <c r="AZ210" s="85"/>
      <c r="BA210" s="85">
        <f t="shared" si="8"/>
        <v>0.9469889450487462</v>
      </c>
      <c r="BB210" s="85">
        <f t="shared" si="9"/>
        <v>1.6163340447351391</v>
      </c>
      <c r="BC210" s="66"/>
      <c r="BD210" s="98" t="str">
        <f t="shared" si="10"/>
        <v>NoValue</v>
      </c>
      <c r="BE210" s="85"/>
      <c r="BF210" s="100" t="str">
        <f t="shared" si="11"/>
        <v>NoValue</v>
      </c>
      <c r="BG210" s="85"/>
      <c r="BH210" s="100" t="str">
        <f t="shared" si="12"/>
        <v>NoValue</v>
      </c>
      <c r="BI210" s="66"/>
      <c r="BJ210" s="165">
        <f t="shared" si="13"/>
        <v>0</v>
      </c>
      <c r="BK210" s="165">
        <f t="shared" si="14"/>
        <v>0</v>
      </c>
      <c r="BL210" s="164"/>
      <c r="BM210" s="164"/>
      <c r="BN210" s="164"/>
      <c r="BO210" s="164"/>
    </row>
    <row r="211" spans="1:67" x14ac:dyDescent="0.2">
      <c r="A211" s="1"/>
      <c r="Q211" s="294" t="s">
        <v>141</v>
      </c>
      <c r="R211" s="294"/>
      <c r="S211" s="294"/>
      <c r="T211" s="294"/>
      <c r="U211" s="164"/>
      <c r="V211" s="298">
        <f>U24</f>
        <v>461</v>
      </c>
      <c r="W211" s="165"/>
      <c r="X211" s="165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85">
        <v>56</v>
      </c>
      <c r="AZ211" s="85"/>
      <c r="BA211" s="85">
        <f t="shared" si="8"/>
        <v>0.94791047279122054</v>
      </c>
      <c r="BB211" s="85">
        <f t="shared" si="9"/>
        <v>1.6249225886156746</v>
      </c>
      <c r="BC211" s="66"/>
      <c r="BD211" s="98" t="str">
        <f t="shared" si="10"/>
        <v>NoValue</v>
      </c>
      <c r="BE211" s="85"/>
      <c r="BF211" s="100" t="str">
        <f t="shared" si="11"/>
        <v>NoValue</v>
      </c>
      <c r="BG211" s="85"/>
      <c r="BH211" s="100" t="str">
        <f t="shared" si="12"/>
        <v>NoValue</v>
      </c>
      <c r="BI211" s="66"/>
      <c r="BJ211" s="165">
        <f t="shared" si="13"/>
        <v>0</v>
      </c>
      <c r="BK211" s="165">
        <f t="shared" si="14"/>
        <v>0</v>
      </c>
      <c r="BL211" s="164"/>
      <c r="BM211" s="164"/>
      <c r="BN211" s="164"/>
      <c r="BO211" s="164"/>
    </row>
    <row r="212" spans="1:67" x14ac:dyDescent="0.2">
      <c r="A212" s="1"/>
      <c r="Q212" s="294"/>
      <c r="R212" s="294"/>
      <c r="S212" s="294"/>
      <c r="T212" s="294"/>
      <c r="U212" s="164"/>
      <c r="V212" s="298"/>
      <c r="W212" s="165"/>
      <c r="X212" s="165">
        <f>ROUND(V211,$G$14-(1+INT(LOG10(ABS(V211)))))</f>
        <v>461</v>
      </c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85">
        <v>57</v>
      </c>
      <c r="AZ212" s="85"/>
      <c r="BA212" s="85">
        <f t="shared" si="8"/>
        <v>0.94880051632296081</v>
      </c>
      <c r="BB212" s="85">
        <f t="shared" si="9"/>
        <v>1.633333059694162</v>
      </c>
      <c r="BC212" s="66"/>
      <c r="BD212" s="98" t="str">
        <f t="shared" si="10"/>
        <v>NoValue</v>
      </c>
      <c r="BE212" s="85"/>
      <c r="BF212" s="100" t="str">
        <f t="shared" si="11"/>
        <v>NoValue</v>
      </c>
      <c r="BG212" s="85"/>
      <c r="BH212" s="100" t="str">
        <f t="shared" si="12"/>
        <v>NoValue</v>
      </c>
      <c r="BI212" s="66"/>
      <c r="BJ212" s="165">
        <f t="shared" si="13"/>
        <v>0</v>
      </c>
      <c r="BK212" s="165">
        <f t="shared" si="14"/>
        <v>0</v>
      </c>
      <c r="BL212" s="164"/>
      <c r="BM212" s="164"/>
      <c r="BN212" s="164"/>
      <c r="BO212" s="164"/>
    </row>
    <row r="213" spans="1:67" x14ac:dyDescent="0.2">
      <c r="A213" s="1"/>
      <c r="Q213" s="294"/>
      <c r="R213" s="294"/>
      <c r="S213" s="294"/>
      <c r="T213" s="294"/>
      <c r="U213" s="164"/>
      <c r="V213" s="298"/>
      <c r="W213" s="165"/>
      <c r="X213" s="165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85">
        <v>58</v>
      </c>
      <c r="AZ213" s="85"/>
      <c r="BA213" s="85">
        <f t="shared" si="8"/>
        <v>0.94966066166957985</v>
      </c>
      <c r="BB213" s="85">
        <f t="shared" si="9"/>
        <v>1.641572278242007</v>
      </c>
      <c r="BC213" s="66"/>
      <c r="BD213" s="98" t="str">
        <f t="shared" si="10"/>
        <v>NoValue</v>
      </c>
      <c r="BE213" s="85"/>
      <c r="BF213" s="100" t="str">
        <f t="shared" si="11"/>
        <v>NoValue</v>
      </c>
      <c r="BG213" s="85"/>
      <c r="BH213" s="100" t="str">
        <f t="shared" si="12"/>
        <v>NoValue</v>
      </c>
      <c r="BI213" s="66"/>
      <c r="BJ213" s="165">
        <f t="shared" si="13"/>
        <v>0</v>
      </c>
      <c r="BK213" s="165">
        <f t="shared" si="14"/>
        <v>0</v>
      </c>
      <c r="BL213" s="164"/>
      <c r="BM213" s="164"/>
      <c r="BN213" s="164"/>
      <c r="BO213" s="164"/>
    </row>
    <row r="214" spans="1:67" x14ac:dyDescent="0.2">
      <c r="A214" s="1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85">
        <v>59</v>
      </c>
      <c r="AZ214" s="85"/>
      <c r="BA214" s="85">
        <f t="shared" si="8"/>
        <v>0.95049239011177311</v>
      </c>
      <c r="BB214" s="85">
        <f t="shared" si="9"/>
        <v>1.6496466890106858</v>
      </c>
      <c r="BC214" s="66"/>
      <c r="BD214" s="98" t="str">
        <f t="shared" si="10"/>
        <v>NoValue</v>
      </c>
      <c r="BE214" s="85"/>
      <c r="BF214" s="100" t="str">
        <f t="shared" si="11"/>
        <v>NoValue</v>
      </c>
      <c r="BG214" s="85"/>
      <c r="BH214" s="100" t="str">
        <f t="shared" si="12"/>
        <v>NoValue</v>
      </c>
      <c r="BI214" s="66"/>
      <c r="BJ214" s="165">
        <f t="shared" si="13"/>
        <v>0</v>
      </c>
      <c r="BK214" s="165">
        <f t="shared" si="14"/>
        <v>0</v>
      </c>
      <c r="BL214" s="164"/>
      <c r="BM214" s="164"/>
      <c r="BN214" s="164"/>
      <c r="BO214" s="164"/>
    </row>
    <row r="215" spans="1:67" x14ac:dyDescent="0.2">
      <c r="A215" s="1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85">
        <v>60</v>
      </c>
      <c r="AZ215" s="85"/>
      <c r="BA215" s="85">
        <f t="shared" si="8"/>
        <v>0.95129708668990254</v>
      </c>
      <c r="BB215" s="85">
        <f t="shared" si="9"/>
        <v>1.6575623879551868</v>
      </c>
      <c r="BC215" s="66"/>
      <c r="BD215" s="98" t="str">
        <f t="shared" si="10"/>
        <v>NoValue</v>
      </c>
      <c r="BE215" s="85"/>
      <c r="BF215" s="100" t="str">
        <f t="shared" si="11"/>
        <v>NoValue</v>
      </c>
      <c r="BG215" s="85"/>
      <c r="BH215" s="100" t="str">
        <f t="shared" si="12"/>
        <v>NoValue</v>
      </c>
      <c r="BI215" s="66"/>
      <c r="BJ215" s="165">
        <f t="shared" si="13"/>
        <v>0</v>
      </c>
      <c r="BK215" s="165">
        <f t="shared" si="14"/>
        <v>0</v>
      </c>
      <c r="BL215" s="164"/>
      <c r="BM215" s="164"/>
      <c r="BN215" s="164"/>
      <c r="BO215" s="164"/>
    </row>
    <row r="216" spans="1:67" x14ac:dyDescent="0.2">
      <c r="A216" s="1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85">
        <v>61</v>
      </c>
      <c r="AZ216" s="85"/>
      <c r="BA216" s="85">
        <f t="shared" si="8"/>
        <v>0.95207604789339273</v>
      </c>
      <c r="BB216" s="85">
        <f t="shared" si="9"/>
        <v>1.6653251466409735</v>
      </c>
      <c r="BC216" s="66"/>
      <c r="BD216" s="98" t="str">
        <f t="shared" si="10"/>
        <v>NoValue</v>
      </c>
      <c r="BE216" s="85"/>
      <c r="BF216" s="100" t="str">
        <f t="shared" si="11"/>
        <v>NoValue</v>
      </c>
      <c r="BG216" s="85"/>
      <c r="BH216" s="100" t="str">
        <f t="shared" si="12"/>
        <v>NoValue</v>
      </c>
      <c r="BI216" s="66"/>
      <c r="BJ216" s="165">
        <f t="shared" si="13"/>
        <v>0</v>
      </c>
      <c r="BK216" s="165">
        <f t="shared" si="14"/>
        <v>0</v>
      </c>
      <c r="BL216" s="164"/>
      <c r="BM216" s="164"/>
      <c r="BN216" s="164"/>
      <c r="BO216" s="164"/>
    </row>
    <row r="217" spans="1:67" x14ac:dyDescent="0.2">
      <c r="A217" s="1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85">
        <v>62</v>
      </c>
      <c r="AZ217" s="85"/>
      <c r="BA217" s="85">
        <f t="shared" si="8"/>
        <v>0.95283048862464315</v>
      </c>
      <c r="BB217" s="85">
        <f t="shared" si="9"/>
        <v>1.6729404345699501</v>
      </c>
      <c r="BC217" s="66"/>
      <c r="BD217" s="98" t="str">
        <f t="shared" si="10"/>
        <v>NoValue</v>
      </c>
      <c r="BE217" s="85"/>
      <c r="BF217" s="100" t="str">
        <f t="shared" si="11"/>
        <v>NoValue</v>
      </c>
      <c r="BG217" s="85"/>
      <c r="BH217" s="100" t="str">
        <f t="shared" si="12"/>
        <v>NoValue</v>
      </c>
      <c r="BI217" s="66"/>
      <c r="BJ217" s="165">
        <f t="shared" si="13"/>
        <v>0</v>
      </c>
      <c r="BK217" s="165">
        <f t="shared" si="14"/>
        <v>0</v>
      </c>
      <c r="BL217" s="164"/>
      <c r="BM217" s="164"/>
      <c r="BN217" s="164"/>
      <c r="BO217" s="164"/>
    </row>
    <row r="218" spans="1:67" x14ac:dyDescent="0.2">
      <c r="A218" s="1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85">
        <v>63</v>
      </c>
      <c r="AZ218" s="85"/>
      <c r="BA218" s="85">
        <f t="shared" si="8"/>
        <v>0.95356154851606179</v>
      </c>
      <c r="BB218" s="85">
        <f t="shared" si="9"/>
        <v>1.6804134396336083</v>
      </c>
      <c r="BC218" s="66"/>
      <c r="BD218" s="98" t="str">
        <f t="shared" si="10"/>
        <v>NoValue</v>
      </c>
      <c r="BE218" s="85"/>
      <c r="BF218" s="100" t="str">
        <f t="shared" si="11"/>
        <v>NoValue</v>
      </c>
      <c r="BG218" s="85"/>
      <c r="BH218" s="100" t="str">
        <f t="shared" si="12"/>
        <v>NoValue</v>
      </c>
      <c r="BI218" s="66"/>
      <c r="BJ218" s="165">
        <f t="shared" si="13"/>
        <v>0</v>
      </c>
      <c r="BK218" s="165">
        <f t="shared" si="14"/>
        <v>0</v>
      </c>
      <c r="BL218" s="164"/>
      <c r="BM218" s="164"/>
      <c r="BN218" s="164"/>
      <c r="BO218" s="164"/>
    </row>
    <row r="219" spans="1:67" x14ac:dyDescent="0.2">
      <c r="A219" s="1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85">
        <v>64</v>
      </c>
      <c r="AZ219" s="85"/>
      <c r="BA219" s="85">
        <f t="shared" si="8"/>
        <v>0.95427029766923754</v>
      </c>
      <c r="BB219" s="85">
        <f t="shared" si="9"/>
        <v>1.6877490868776948</v>
      </c>
      <c r="BC219" s="66"/>
      <c r="BD219" s="98" t="str">
        <f t="shared" si="10"/>
        <v>NoValue</v>
      </c>
      <c r="BE219" s="85"/>
      <c r="BF219" s="100" t="str">
        <f t="shared" si="11"/>
        <v>NoValue</v>
      </c>
      <c r="BG219" s="85"/>
      <c r="BH219" s="100" t="str">
        <f t="shared" si="12"/>
        <v>NoValue</v>
      </c>
      <c r="BI219" s="66"/>
      <c r="BJ219" s="165">
        <f t="shared" si="13"/>
        <v>0</v>
      </c>
      <c r="BK219" s="165">
        <f t="shared" si="14"/>
        <v>0</v>
      </c>
      <c r="BL219" s="164"/>
      <c r="BM219" s="164"/>
      <c r="BN219" s="164"/>
      <c r="BO219" s="164"/>
    </row>
    <row r="220" spans="1:67" x14ac:dyDescent="0.2">
      <c r="A220" s="1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85">
        <v>65</v>
      </c>
      <c r="AZ220" s="85"/>
      <c r="BA220" s="85">
        <f t="shared" si="8"/>
        <v>0.95495774187698645</v>
      </c>
      <c r="BB220" s="85">
        <f t="shared" si="9"/>
        <v>1.6949520557420312</v>
      </c>
      <c r="BC220" s="66"/>
      <c r="BD220" s="98" t="str">
        <f t="shared" si="10"/>
        <v>NoValue</v>
      </c>
      <c r="BE220" s="85"/>
      <c r="BF220" s="100" t="str">
        <f t="shared" ref="BF220:BF251" si="15">IF(BD220="NoValue","NoValue",POWER(BD220-$X$160,2))</f>
        <v>NoValue</v>
      </c>
      <c r="BG220" s="85"/>
      <c r="BH220" s="100" t="str">
        <f t="shared" ref="BH220:BH251" si="16">IF(BF220="NoValue","NoValue",POWER(D84-$AJ$162,2))</f>
        <v>NoValue</v>
      </c>
      <c r="BI220" s="66"/>
      <c r="BJ220" s="165">
        <f t="shared" ref="BJ220:BJ251" si="17">IF(D84="ND",0,D84)</f>
        <v>0</v>
      </c>
      <c r="BK220" s="165">
        <f t="shared" ref="BK220:BK251" si="18">IF(D84="ND",1,D84)</f>
        <v>0</v>
      </c>
      <c r="BL220" s="164"/>
      <c r="BM220" s="164"/>
      <c r="BN220" s="164"/>
      <c r="BO220" s="164"/>
    </row>
    <row r="221" spans="1:67" x14ac:dyDescent="0.2">
      <c r="A221" s="1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85">
        <v>66</v>
      </c>
      <c r="AZ221" s="85"/>
      <c r="BA221" s="85">
        <f t="shared" ref="BA221:BA275" si="19">POWER((1-0.95),1/AY221)</f>
        <v>0.95562482738181576</v>
      </c>
      <c r="BB221" s="85">
        <f t="shared" ref="BB221:BB275" si="20">NORMSINV(BA221)</f>
        <v>1.7020267959209769</v>
      </c>
      <c r="BC221" s="66"/>
      <c r="BD221" s="98" t="str">
        <f t="shared" ref="BD221:BD274" si="21">IF(BJ221&gt;0,LN(BJ221),"NoValue")</f>
        <v>NoValue</v>
      </c>
      <c r="BE221" s="85"/>
      <c r="BF221" s="100" t="str">
        <f t="shared" si="15"/>
        <v>NoValue</v>
      </c>
      <c r="BG221" s="85"/>
      <c r="BH221" s="100" t="str">
        <f t="shared" si="16"/>
        <v>NoValue</v>
      </c>
      <c r="BI221" s="66"/>
      <c r="BJ221" s="165">
        <f t="shared" si="17"/>
        <v>0</v>
      </c>
      <c r="BK221" s="165">
        <f t="shared" si="18"/>
        <v>0</v>
      </c>
      <c r="BL221" s="164"/>
      <c r="BM221" s="164"/>
      <c r="BN221" s="164"/>
      <c r="BO221" s="164"/>
    </row>
    <row r="222" spans="1:67" x14ac:dyDescent="0.2">
      <c r="A222" s="1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85">
        <v>67</v>
      </c>
      <c r="AZ222" s="85"/>
      <c r="BA222" s="85">
        <f t="shared" si="19"/>
        <v>0.95627244521811061</v>
      </c>
      <c r="BB222" s="85">
        <f t="shared" si="20"/>
        <v>1.7089775419741329</v>
      </c>
      <c r="BC222" s="66"/>
      <c r="BD222" s="98" t="str">
        <f t="shared" si="21"/>
        <v>NoValue</v>
      </c>
      <c r="BE222" s="85"/>
      <c r="BF222" s="100" t="str">
        <f t="shared" si="15"/>
        <v>NoValue</v>
      </c>
      <c r="BG222" s="85"/>
      <c r="BH222" s="100" t="str">
        <f t="shared" si="16"/>
        <v>NoValue</v>
      </c>
      <c r="BI222" s="66"/>
      <c r="BJ222" s="165">
        <f t="shared" si="17"/>
        <v>0</v>
      </c>
      <c r="BK222" s="165">
        <f t="shared" si="18"/>
        <v>0</v>
      </c>
      <c r="BL222" s="164"/>
      <c r="BM222" s="164"/>
      <c r="BN222" s="164"/>
      <c r="BO222" s="164"/>
    </row>
    <row r="223" spans="1:67" x14ac:dyDescent="0.2">
      <c r="A223" s="1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85">
        <v>68</v>
      </c>
      <c r="AZ223" s="85"/>
      <c r="BA223" s="85">
        <f t="shared" si="19"/>
        <v>0.95690143517991166</v>
      </c>
      <c r="BB223" s="85">
        <f t="shared" si="20"/>
        <v>1.715808326802992</v>
      </c>
      <c r="BC223" s="66"/>
      <c r="BD223" s="98" t="str">
        <f t="shared" si="21"/>
        <v>NoValue</v>
      </c>
      <c r="BE223" s="85"/>
      <c r="BF223" s="100" t="str">
        <f t="shared" si="15"/>
        <v>NoValue</v>
      </c>
      <c r="BG223" s="85"/>
      <c r="BH223" s="100" t="str">
        <f t="shared" si="16"/>
        <v>NoValue</v>
      </c>
      <c r="BI223" s="66"/>
      <c r="BJ223" s="165">
        <f t="shared" si="17"/>
        <v>0</v>
      </c>
      <c r="BK223" s="165">
        <f t="shared" si="18"/>
        <v>0</v>
      </c>
      <c r="BL223" s="164"/>
      <c r="BM223" s="164"/>
      <c r="BN223" s="164"/>
      <c r="BO223" s="164"/>
    </row>
    <row r="224" spans="1:67" x14ac:dyDescent="0.2">
      <c r="A224" s="1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85">
        <v>69</v>
      </c>
      <c r="AZ224" s="85"/>
      <c r="BA224" s="85">
        <f t="shared" si="19"/>
        <v>0.95751258945140627</v>
      </c>
      <c r="BB224" s="85">
        <f t="shared" si="20"/>
        <v>1.7225229940969466</v>
      </c>
      <c r="BC224" s="66"/>
      <c r="BD224" s="98" t="str">
        <f t="shared" si="21"/>
        <v>NoValue</v>
      </c>
      <c r="BE224" s="85"/>
      <c r="BF224" s="100" t="str">
        <f t="shared" si="15"/>
        <v>NoValue</v>
      </c>
      <c r="BG224" s="85"/>
      <c r="BH224" s="100" t="str">
        <f t="shared" si="16"/>
        <v>NoValue</v>
      </c>
      <c r="BI224" s="66"/>
      <c r="BJ224" s="165">
        <f t="shared" si="17"/>
        <v>0</v>
      </c>
      <c r="BK224" s="165">
        <f t="shared" si="18"/>
        <v>0</v>
      </c>
      <c r="BL224" s="164"/>
      <c r="BM224" s="164"/>
      <c r="BN224" s="164"/>
      <c r="BO224" s="164"/>
    </row>
    <row r="225" spans="1:67" x14ac:dyDescent="0.2">
      <c r="A225" s="1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85">
        <v>70</v>
      </c>
      <c r="AZ225" s="85"/>
      <c r="BA225" s="85">
        <f t="shared" si="19"/>
        <v>0.9581066559331114</v>
      </c>
      <c r="BB225" s="85">
        <f t="shared" si="20"/>
        <v>1.7291252098413057</v>
      </c>
      <c r="BC225" s="66"/>
      <c r="BD225" s="98" t="str">
        <f t="shared" si="21"/>
        <v>NoValue</v>
      </c>
      <c r="BE225" s="85"/>
      <c r="BF225" s="100" t="str">
        <f t="shared" si="15"/>
        <v>NoValue</v>
      </c>
      <c r="BG225" s="85"/>
      <c r="BH225" s="100" t="str">
        <f t="shared" si="16"/>
        <v>NoValue</v>
      </c>
      <c r="BI225" s="66"/>
      <c r="BJ225" s="165">
        <f t="shared" si="17"/>
        <v>0</v>
      </c>
      <c r="BK225" s="165">
        <f t="shared" si="18"/>
        <v>0</v>
      </c>
      <c r="BL225" s="164"/>
      <c r="BM225" s="164"/>
      <c r="BN225" s="164"/>
      <c r="BO225" s="164"/>
    </row>
    <row r="226" spans="1:67" x14ac:dyDescent="0.2">
      <c r="A226" s="1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85">
        <v>71</v>
      </c>
      <c r="AZ226" s="85"/>
      <c r="BA226" s="85">
        <f t="shared" si="19"/>
        <v>0.95868434129309055</v>
      </c>
      <c r="BB226" s="85">
        <f t="shared" si="20"/>
        <v>1.7356184729703994</v>
      </c>
      <c r="BC226" s="66"/>
      <c r="BD226" s="98" t="str">
        <f t="shared" si="21"/>
        <v>NoValue</v>
      </c>
      <c r="BE226" s="85"/>
      <c r="BF226" s="100" t="str">
        <f t="shared" si="15"/>
        <v>NoValue</v>
      </c>
      <c r="BG226" s="85"/>
      <c r="BH226" s="100" t="str">
        <f t="shared" si="16"/>
        <v>NoValue</v>
      </c>
      <c r="BI226" s="66"/>
      <c r="BJ226" s="165">
        <f t="shared" si="17"/>
        <v>0</v>
      </c>
      <c r="BK226" s="165">
        <f t="shared" si="18"/>
        <v>0</v>
      </c>
      <c r="BL226" s="164"/>
      <c r="BM226" s="164"/>
      <c r="BN226" s="164"/>
      <c r="BO226" s="164"/>
    </row>
    <row r="227" spans="1:67" x14ac:dyDescent="0.2">
      <c r="A227" s="1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85">
        <v>72</v>
      </c>
      <c r="AZ227" s="85"/>
      <c r="BA227" s="85">
        <f t="shared" si="19"/>
        <v>0.95924631376936009</v>
      </c>
      <c r="BB227" s="85">
        <f t="shared" si="20"/>
        <v>1.742006125240479</v>
      </c>
      <c r="BC227" s="66"/>
      <c r="BD227" s="98" t="str">
        <f t="shared" si="21"/>
        <v>NoValue</v>
      </c>
      <c r="BE227" s="85"/>
      <c r="BF227" s="100" t="str">
        <f t="shared" si="15"/>
        <v>NoValue</v>
      </c>
      <c r="BG227" s="85"/>
      <c r="BH227" s="100" t="str">
        <f t="shared" si="16"/>
        <v>NoValue</v>
      </c>
      <c r="BI227" s="66"/>
      <c r="BJ227" s="165">
        <f t="shared" si="17"/>
        <v>0</v>
      </c>
      <c r="BK227" s="165">
        <f t="shared" si="18"/>
        <v>0</v>
      </c>
      <c r="BL227" s="164"/>
      <c r="BM227" s="164"/>
      <c r="BN227" s="164"/>
      <c r="BO227" s="164"/>
    </row>
    <row r="228" spans="1:67" x14ac:dyDescent="0.2">
      <c r="A228" s="1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85">
        <v>73</v>
      </c>
      <c r="AZ228" s="85"/>
      <c r="BA228" s="85">
        <f t="shared" si="19"/>
        <v>0.95979320574683413</v>
      </c>
      <c r="BB228" s="85">
        <f t="shared" si="20"/>
        <v>1.7482913603895942</v>
      </c>
      <c r="BC228" s="66"/>
      <c r="BD228" s="98" t="str">
        <f t="shared" si="21"/>
        <v>NoValue</v>
      </c>
      <c r="BE228" s="85"/>
      <c r="BF228" s="100" t="str">
        <f t="shared" si="15"/>
        <v>NoValue</v>
      </c>
      <c r="BG228" s="85"/>
      <c r="BH228" s="100" t="str">
        <f t="shared" si="16"/>
        <v>NoValue</v>
      </c>
      <c r="BI228" s="66"/>
      <c r="BJ228" s="165">
        <f t="shared" si="17"/>
        <v>0</v>
      </c>
      <c r="BK228" s="165">
        <f t="shared" si="18"/>
        <v>0</v>
      </c>
      <c r="BL228" s="164"/>
      <c r="BM228" s="164"/>
      <c r="BN228" s="164"/>
      <c r="BO228" s="164"/>
    </row>
    <row r="229" spans="1:67" x14ac:dyDescent="0.2">
      <c r="A229" s="1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85">
        <v>74</v>
      </c>
      <c r="AZ229" s="85"/>
      <c r="BA229" s="85">
        <f t="shared" si="19"/>
        <v>0.96032561612968659</v>
      </c>
      <c r="BB229" s="85">
        <f t="shared" si="20"/>
        <v>1.7544772326450235</v>
      </c>
      <c r="BC229" s="66"/>
      <c r="BD229" s="98" t="str">
        <f t="shared" si="21"/>
        <v>NoValue</v>
      </c>
      <c r="BE229" s="85"/>
      <c r="BF229" s="100" t="str">
        <f t="shared" si="15"/>
        <v>NoValue</v>
      </c>
      <c r="BG229" s="85"/>
      <c r="BH229" s="100" t="str">
        <f t="shared" si="16"/>
        <v>NoValue</v>
      </c>
      <c r="BI229" s="66"/>
      <c r="BJ229" s="165">
        <f t="shared" si="17"/>
        <v>0</v>
      </c>
      <c r="BK229" s="165">
        <f t="shared" si="18"/>
        <v>0</v>
      </c>
      <c r="BL229" s="164"/>
      <c r="BM229" s="164"/>
      <c r="BN229" s="164"/>
      <c r="BO229" s="164"/>
    </row>
    <row r="230" spans="1:67" x14ac:dyDescent="0.2">
      <c r="A230" s="1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85">
        <v>75</v>
      </c>
      <c r="AZ230" s="85"/>
      <c r="BA230" s="85">
        <f t="shared" si="19"/>
        <v>0.96084411252782875</v>
      </c>
      <c r="BB230" s="85">
        <f t="shared" si="20"/>
        <v>1.7605666646329368</v>
      </c>
      <c r="BC230" s="66"/>
      <c r="BD230" s="98" t="str">
        <f t="shared" si="21"/>
        <v>NoValue</v>
      </c>
      <c r="BE230" s="85"/>
      <c r="BF230" s="100" t="str">
        <f t="shared" si="15"/>
        <v>NoValue</v>
      </c>
      <c r="BG230" s="85"/>
      <c r="BH230" s="100" t="str">
        <f t="shared" si="16"/>
        <v>NoValue</v>
      </c>
      <c r="BI230" s="66"/>
      <c r="BJ230" s="165">
        <f t="shared" si="17"/>
        <v>0</v>
      </c>
      <c r="BK230" s="165">
        <f t="shared" si="18"/>
        <v>0</v>
      </c>
      <c r="BL230" s="164"/>
      <c r="BM230" s="164"/>
      <c r="BN230" s="164"/>
      <c r="BO230" s="164"/>
    </row>
    <row r="231" spans="1:67" x14ac:dyDescent="0.2">
      <c r="A231" s="1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85">
        <v>76</v>
      </c>
      <c r="AZ231" s="85"/>
      <c r="BA231" s="85">
        <f t="shared" si="19"/>
        <v>0.96134923327427446</v>
      </c>
      <c r="BB231" s="85">
        <f t="shared" si="20"/>
        <v>1.7665624547397361</v>
      </c>
      <c r="BC231" s="66"/>
      <c r="BD231" s="98" t="str">
        <f t="shared" si="21"/>
        <v>NoValue</v>
      </c>
      <c r="BE231" s="85"/>
      <c r="BF231" s="100" t="str">
        <f t="shared" si="15"/>
        <v>NoValue</v>
      </c>
      <c r="BG231" s="85"/>
      <c r="BH231" s="100" t="str">
        <f t="shared" si="16"/>
        <v>NoValue</v>
      </c>
      <c r="BI231" s="66"/>
      <c r="BJ231" s="165">
        <f t="shared" si="17"/>
        <v>0</v>
      </c>
      <c r="BK231" s="165">
        <f t="shared" si="18"/>
        <v>0</v>
      </c>
      <c r="BL231" s="164"/>
      <c r="BM231" s="164"/>
      <c r="BN231" s="164"/>
      <c r="BO231" s="164"/>
    </row>
    <row r="232" spans="1:67" x14ac:dyDescent="0.2">
      <c r="A232" s="1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85">
        <v>77</v>
      </c>
      <c r="AZ232" s="85"/>
      <c r="BA232" s="85">
        <f t="shared" si="19"/>
        <v>0.96184148928845459</v>
      </c>
      <c r="BB232" s="85">
        <f t="shared" si="20"/>
        <v>1.7724672839697819</v>
      </c>
      <c r="BC232" s="66"/>
      <c r="BD232" s="98" t="str">
        <f t="shared" si="21"/>
        <v>NoValue</v>
      </c>
      <c r="BE232" s="85"/>
      <c r="BF232" s="100" t="str">
        <f t="shared" si="15"/>
        <v>NoValue</v>
      </c>
      <c r="BG232" s="85"/>
      <c r="BH232" s="100" t="str">
        <f t="shared" si="16"/>
        <v>NoValue</v>
      </c>
      <c r="BI232" s="66"/>
      <c r="BJ232" s="165">
        <f t="shared" si="17"/>
        <v>0</v>
      </c>
      <c r="BK232" s="165">
        <f t="shared" si="18"/>
        <v>0</v>
      </c>
      <c r="BL232" s="164"/>
      <c r="BM232" s="164"/>
      <c r="BN232" s="164"/>
      <c r="BO232" s="164"/>
    </row>
    <row r="233" spans="1:67" x14ac:dyDescent="0.2">
      <c r="A233" s="1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85">
        <v>78</v>
      </c>
      <c r="AZ233" s="85"/>
      <c r="BA233" s="85">
        <f t="shared" si="19"/>
        <v>0.96232136579903149</v>
      </c>
      <c r="BB233" s="85">
        <f t="shared" si="20"/>
        <v>1.7782837223400929</v>
      </c>
      <c r="BC233" s="66"/>
      <c r="BD233" s="98" t="str">
        <f t="shared" si="21"/>
        <v>NoValue</v>
      </c>
      <c r="BE233" s="85"/>
      <c r="BF233" s="100" t="str">
        <f t="shared" si="15"/>
        <v>NoValue</v>
      </c>
      <c r="BG233" s="85"/>
      <c r="BH233" s="100" t="str">
        <f t="shared" si="16"/>
        <v>NoValue</v>
      </c>
      <c r="BI233" s="66"/>
      <c r="BJ233" s="165">
        <f t="shared" si="17"/>
        <v>0</v>
      </c>
      <c r="BK233" s="165">
        <f t="shared" si="18"/>
        <v>0</v>
      </c>
      <c r="BL233" s="164"/>
      <c r="BM233" s="164"/>
      <c r="BN233" s="164"/>
      <c r="BO233" s="164"/>
    </row>
    <row r="234" spans="1:67" x14ac:dyDescent="0.2">
      <c r="A234" s="1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85">
        <v>79</v>
      </c>
      <c r="AZ234" s="85"/>
      <c r="BA234" s="85">
        <f t="shared" si="19"/>
        <v>0.96278932393841976</v>
      </c>
      <c r="BB234" s="85">
        <f t="shared" si="20"/>
        <v>1.7840142348488339</v>
      </c>
      <c r="BC234" s="66"/>
      <c r="BD234" s="98" t="str">
        <f t="shared" si="21"/>
        <v>NoValue</v>
      </c>
      <c r="BE234" s="85"/>
      <c r="BF234" s="100" t="str">
        <f t="shared" si="15"/>
        <v>NoValue</v>
      </c>
      <c r="BG234" s="85"/>
      <c r="BH234" s="100" t="str">
        <f t="shared" si="16"/>
        <v>NoValue</v>
      </c>
      <c r="BI234" s="66"/>
      <c r="BJ234" s="165">
        <f t="shared" si="17"/>
        <v>0</v>
      </c>
      <c r="BK234" s="165">
        <f t="shared" si="18"/>
        <v>0</v>
      </c>
      <c r="BL234" s="164"/>
      <c r="BM234" s="164"/>
      <c r="BN234" s="164"/>
      <c r="BO234" s="164"/>
    </row>
    <row r="235" spans="1:67" x14ac:dyDescent="0.2">
      <c r="A235" s="1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85">
        <v>80</v>
      </c>
      <c r="AZ235" s="85"/>
      <c r="BA235" s="85">
        <f t="shared" si="19"/>
        <v>0.96324580222001766</v>
      </c>
      <c r="BB235" s="85">
        <f t="shared" si="20"/>
        <v>1.7896611870510142</v>
      </c>
      <c r="BC235" s="66"/>
      <c r="BD235" s="98" t="str">
        <f t="shared" si="21"/>
        <v>NoValue</v>
      </c>
      <c r="BE235" s="85"/>
      <c r="BF235" s="100" t="str">
        <f t="shared" si="15"/>
        <v>NoValue</v>
      </c>
      <c r="BG235" s="85"/>
      <c r="BH235" s="100" t="str">
        <f t="shared" si="16"/>
        <v>NoValue</v>
      </c>
      <c r="BI235" s="66"/>
      <c r="BJ235" s="165">
        <f t="shared" si="17"/>
        <v>0</v>
      </c>
      <c r="BK235" s="165">
        <f t="shared" si="18"/>
        <v>0</v>
      </c>
      <c r="BL235" s="164"/>
      <c r="BM235" s="164"/>
      <c r="BN235" s="164"/>
      <c r="BO235" s="164"/>
    </row>
    <row r="236" spans="1:67" x14ac:dyDescent="0.2">
      <c r="A236" s="1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85">
        <v>81</v>
      </c>
      <c r="AZ236" s="85"/>
      <c r="BA236" s="85">
        <f t="shared" si="19"/>
        <v>0.96369121790809575</v>
      </c>
      <c r="BB236" s="85">
        <f t="shared" si="20"/>
        <v>1.7952268502718884</v>
      </c>
      <c r="BC236" s="66"/>
      <c r="BD236" s="98" t="str">
        <f t="shared" si="21"/>
        <v>NoValue</v>
      </c>
      <c r="BE236" s="85"/>
      <c r="BF236" s="100" t="str">
        <f t="shared" si="15"/>
        <v>NoValue</v>
      </c>
      <c r="BG236" s="85"/>
      <c r="BH236" s="100" t="str">
        <f t="shared" si="16"/>
        <v>NoValue</v>
      </c>
      <c r="BI236" s="66"/>
      <c r="BJ236" s="165">
        <f t="shared" si="17"/>
        <v>0</v>
      </c>
      <c r="BK236" s="165">
        <f t="shared" si="18"/>
        <v>0</v>
      </c>
      <c r="BL236" s="164"/>
      <c r="BM236" s="164"/>
      <c r="BN236" s="164"/>
      <c r="BO236" s="164"/>
    </row>
    <row r="237" spans="1:67" x14ac:dyDescent="0.2">
      <c r="A237" s="1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85">
        <v>82</v>
      </c>
      <c r="AZ237" s="85"/>
      <c r="BA237" s="85">
        <f t="shared" si="19"/>
        <v>0.96412596828932884</v>
      </c>
      <c r="BB237" s="85">
        <f t="shared" si="20"/>
        <v>1.8007134064857595</v>
      </c>
      <c r="BC237" s="66"/>
      <c r="BD237" s="98" t="str">
        <f t="shared" si="21"/>
        <v>NoValue</v>
      </c>
      <c r="BE237" s="85"/>
      <c r="BF237" s="100" t="str">
        <f t="shared" si="15"/>
        <v>NoValue</v>
      </c>
      <c r="BG237" s="85"/>
      <c r="BH237" s="100" t="str">
        <f t="shared" si="16"/>
        <v>NoValue</v>
      </c>
      <c r="BI237" s="66"/>
      <c r="BJ237" s="165">
        <f t="shared" si="17"/>
        <v>0</v>
      </c>
      <c r="BK237" s="165">
        <f t="shared" si="18"/>
        <v>0</v>
      </c>
      <c r="BL237" s="164"/>
      <c r="BM237" s="164"/>
      <c r="BN237" s="164"/>
      <c r="BO237" s="164"/>
    </row>
    <row r="238" spans="1:67" x14ac:dyDescent="0.2">
      <c r="A238" s="1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85">
        <v>83</v>
      </c>
      <c r="AZ238" s="85"/>
      <c r="BA238" s="85">
        <f t="shared" si="19"/>
        <v>0.96455043185411493</v>
      </c>
      <c r="BB238" s="85">
        <f t="shared" si="20"/>
        <v>1.8061229528855081</v>
      </c>
      <c r="BC238" s="66"/>
      <c r="BD238" s="98" t="str">
        <f t="shared" si="21"/>
        <v>NoValue</v>
      </c>
      <c r="BE238" s="85"/>
      <c r="BF238" s="100" t="str">
        <f t="shared" si="15"/>
        <v>NoValue</v>
      </c>
      <c r="BG238" s="85"/>
      <c r="BH238" s="100" t="str">
        <f t="shared" si="16"/>
        <v>NoValue</v>
      </c>
      <c r="BI238" s="66"/>
      <c r="BJ238" s="165">
        <f t="shared" si="17"/>
        <v>0</v>
      </c>
      <c r="BK238" s="165">
        <f t="shared" si="18"/>
        <v>0</v>
      </c>
      <c r="BL238" s="164"/>
      <c r="BM238" s="164"/>
      <c r="BN238" s="164"/>
      <c r="BO238" s="164"/>
    </row>
    <row r="239" spans="1:67" x14ac:dyDescent="0.2">
      <c r="A239" s="1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85">
        <v>84</v>
      </c>
      <c r="AZ239" s="85"/>
      <c r="BA239" s="85">
        <f t="shared" si="19"/>
        <v>0.96496496939505794</v>
      </c>
      <c r="BB239" s="85">
        <f t="shared" si="20"/>
        <v>1.8114575061659457</v>
      </c>
      <c r="BC239" s="66"/>
      <c r="BD239" s="98" t="str">
        <f t="shared" si="21"/>
        <v>NoValue</v>
      </c>
      <c r="BE239" s="85"/>
      <c r="BF239" s="100" t="str">
        <f t="shared" si="15"/>
        <v>NoValue</v>
      </c>
      <c r="BG239" s="85"/>
      <c r="BH239" s="100" t="str">
        <f t="shared" si="16"/>
        <v>NoValue</v>
      </c>
      <c r="BI239" s="66"/>
      <c r="BJ239" s="165">
        <f t="shared" si="17"/>
        <v>0</v>
      </c>
      <c r="BK239" s="165">
        <f t="shared" si="18"/>
        <v>0</v>
      </c>
      <c r="BL239" s="164"/>
      <c r="BM239" s="164"/>
      <c r="BN239" s="164"/>
      <c r="BO239" s="164"/>
    </row>
    <row r="240" spans="1:67" x14ac:dyDescent="0.2">
      <c r="A240" s="1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85">
        <v>85</v>
      </c>
      <c r="AZ240" s="85"/>
      <c r="BA240" s="85">
        <f t="shared" si="19"/>
        <v>0.96536992502931296</v>
      </c>
      <c r="BB240" s="85">
        <f t="shared" si="20"/>
        <v>1.816719006542111</v>
      </c>
      <c r="BC240" s="66"/>
      <c r="BD240" s="98" t="str">
        <f t="shared" si="21"/>
        <v>NoValue</v>
      </c>
      <c r="BE240" s="85"/>
      <c r="BF240" s="100" t="str">
        <f t="shared" si="15"/>
        <v>NoValue</v>
      </c>
      <c r="BG240" s="85"/>
      <c r="BH240" s="100" t="str">
        <f t="shared" si="16"/>
        <v>NoValue</v>
      </c>
      <c r="BI240" s="66"/>
      <c r="BJ240" s="165">
        <f t="shared" si="17"/>
        <v>0</v>
      </c>
      <c r="BK240" s="165">
        <f t="shared" si="18"/>
        <v>0</v>
      </c>
      <c r="BL240" s="164"/>
      <c r="BM240" s="164"/>
      <c r="BN240" s="164"/>
      <c r="BO240" s="164"/>
    </row>
    <row r="241" spans="1:67" x14ac:dyDescent="0.2">
      <c r="A241" s="1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85">
        <v>86</v>
      </c>
      <c r="AZ241" s="85"/>
      <c r="BA241" s="85">
        <f t="shared" si="19"/>
        <v>0.96576562715087977</v>
      </c>
      <c r="BB241" s="85">
        <f t="shared" si="20"/>
        <v>1.82190932152186</v>
      </c>
      <c r="BC241" s="66"/>
      <c r="BD241" s="98" t="str">
        <f t="shared" si="21"/>
        <v>NoValue</v>
      </c>
      <c r="BE241" s="85"/>
      <c r="BF241" s="100" t="str">
        <f t="shared" si="15"/>
        <v>NoValue</v>
      </c>
      <c r="BG241" s="85"/>
      <c r="BH241" s="100" t="str">
        <f t="shared" si="16"/>
        <v>NoValue</v>
      </c>
      <c r="BI241" s="66"/>
      <c r="BJ241" s="165">
        <f t="shared" si="17"/>
        <v>0</v>
      </c>
      <c r="BK241" s="165">
        <f t="shared" si="18"/>
        <v>0</v>
      </c>
      <c r="BL241" s="164"/>
      <c r="BM241" s="164"/>
      <c r="BN241" s="164"/>
      <c r="BO241" s="164"/>
    </row>
    <row r="242" spans="1:67" x14ac:dyDescent="0.2">
      <c r="A242" s="1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85">
        <v>87</v>
      </c>
      <c r="AZ242" s="85"/>
      <c r="BA242" s="85">
        <f t="shared" si="19"/>
        <v>0.96615238931838043</v>
      </c>
      <c r="BB242" s="85">
        <f t="shared" si="20"/>
        <v>1.8270302494504529</v>
      </c>
      <c r="BC242" s="66"/>
      <c r="BD242" s="98" t="str">
        <f t="shared" si="21"/>
        <v>NoValue</v>
      </c>
      <c r="BE242" s="85"/>
      <c r="BF242" s="100" t="str">
        <f t="shared" si="15"/>
        <v>NoValue</v>
      </c>
      <c r="BG242" s="85"/>
      <c r="BH242" s="100" t="str">
        <f t="shared" si="16"/>
        <v>NoValue</v>
      </c>
      <c r="BI242" s="66"/>
      <c r="BJ242" s="165">
        <f t="shared" si="17"/>
        <v>0</v>
      </c>
      <c r="BK242" s="165">
        <f t="shared" si="18"/>
        <v>0</v>
      </c>
      <c r="BL242" s="164"/>
      <c r="BM242" s="164"/>
      <c r="BN242" s="164"/>
      <c r="BO242" s="164"/>
    </row>
    <row r="243" spans="1:67" x14ac:dyDescent="0.2">
      <c r="A243" s="1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85">
        <v>88</v>
      </c>
      <c r="AZ243" s="85"/>
      <c r="BA243" s="85">
        <f t="shared" si="19"/>
        <v>0.96653051108336252</v>
      </c>
      <c r="BB243" s="85">
        <f t="shared" si="20"/>
        <v>1.8320835228433823</v>
      </c>
      <c r="BC243" s="66"/>
      <c r="BD243" s="98" t="str">
        <f t="shared" si="21"/>
        <v>NoValue</v>
      </c>
      <c r="BE243" s="85"/>
      <c r="BF243" s="100" t="str">
        <f t="shared" si="15"/>
        <v>NoValue</v>
      </c>
      <c r="BG243" s="85"/>
      <c r="BH243" s="100" t="str">
        <f t="shared" si="16"/>
        <v>NoValue</v>
      </c>
      <c r="BI243" s="66"/>
      <c r="BJ243" s="165">
        <f t="shared" si="17"/>
        <v>0</v>
      </c>
      <c r="BK243" s="165">
        <f t="shared" si="18"/>
        <v>0</v>
      </c>
      <c r="BL243" s="164"/>
      <c r="BM243" s="164"/>
      <c r="BN243" s="164"/>
      <c r="BO243" s="164"/>
    </row>
    <row r="244" spans="1:67" x14ac:dyDescent="0.2">
      <c r="A244" s="1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85">
        <v>89</v>
      </c>
      <c r="AZ244" s="85"/>
      <c r="BA244" s="85">
        <f t="shared" si="19"/>
        <v>0.96690027876372586</v>
      </c>
      <c r="BB244" s="85">
        <f t="shared" si="20"/>
        <v>1.8370708115223904</v>
      </c>
      <c r="BC244" s="66"/>
      <c r="BD244" s="98" t="str">
        <f t="shared" si="21"/>
        <v>NoValue</v>
      </c>
      <c r="BE244" s="85"/>
      <c r="BF244" s="100" t="str">
        <f t="shared" si="15"/>
        <v>NoValue</v>
      </c>
      <c r="BG244" s="85"/>
      <c r="BH244" s="100" t="str">
        <f t="shared" si="16"/>
        <v>NoValue</v>
      </c>
      <c r="BI244" s="66"/>
      <c r="BJ244" s="165">
        <f t="shared" si="17"/>
        <v>0</v>
      </c>
      <c r="BK244" s="165">
        <f t="shared" si="18"/>
        <v>0</v>
      </c>
      <c r="BL244" s="164"/>
      <c r="BM244" s="164"/>
      <c r="BN244" s="164"/>
      <c r="BO244" s="164"/>
    </row>
    <row r="245" spans="1:67" x14ac:dyDescent="0.2">
      <c r="A245" s="1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85">
        <v>90</v>
      </c>
      <c r="AZ245" s="85"/>
      <c r="BA245" s="85">
        <f t="shared" si="19"/>
        <v>0.96726196616646543</v>
      </c>
      <c r="BB245" s="85">
        <f t="shared" si="20"/>
        <v>1.8419937255683403</v>
      </c>
      <c r="BC245" s="66"/>
      <c r="BD245" s="98" t="str">
        <f t="shared" si="21"/>
        <v>NoValue</v>
      </c>
      <c r="BE245" s="85"/>
      <c r="BF245" s="100" t="str">
        <f t="shared" si="15"/>
        <v>NoValue</v>
      </c>
      <c r="BG245" s="85"/>
      <c r="BH245" s="100" t="str">
        <f t="shared" si="16"/>
        <v>NoValue</v>
      </c>
      <c r="BI245" s="66"/>
      <c r="BJ245" s="165">
        <f t="shared" si="17"/>
        <v>0</v>
      </c>
      <c r="BK245" s="165">
        <f t="shared" si="18"/>
        <v>0</v>
      </c>
      <c r="BL245" s="164"/>
      <c r="BM245" s="164"/>
      <c r="BN245" s="164"/>
      <c r="BO245" s="164"/>
    </row>
    <row r="246" spans="1:67" x14ac:dyDescent="0.2">
      <c r="A246" s="1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85">
        <v>91</v>
      </c>
      <c r="AZ246" s="85"/>
      <c r="BA246" s="85">
        <f t="shared" si="19"/>
        <v>0.96761583526356554</v>
      </c>
      <c r="BB246" s="85">
        <f t="shared" si="20"/>
        <v>1.846853818103606</v>
      </c>
      <c r="BC246" s="66"/>
      <c r="BD246" s="98" t="str">
        <f t="shared" si="21"/>
        <v>NoValue</v>
      </c>
      <c r="BE246" s="85"/>
      <c r="BF246" s="100" t="str">
        <f t="shared" si="15"/>
        <v>NoValue</v>
      </c>
      <c r="BG246" s="85"/>
      <c r="BH246" s="100" t="str">
        <f t="shared" si="16"/>
        <v>NoValue</v>
      </c>
      <c r="BI246" s="66"/>
      <c r="BJ246" s="165">
        <f t="shared" si="17"/>
        <v>0</v>
      </c>
      <c r="BK246" s="165">
        <f t="shared" si="18"/>
        <v>0</v>
      </c>
      <c r="BL246" s="164"/>
      <c r="BM246" s="164"/>
      <c r="BN246" s="164"/>
      <c r="BO246" s="164"/>
    </row>
    <row r="247" spans="1:67" x14ac:dyDescent="0.2">
      <c r="A247" s="1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85">
        <v>92</v>
      </c>
      <c r="AZ247" s="85"/>
      <c r="BA247" s="85">
        <f t="shared" si="19"/>
        <v>0.96796213682454824</v>
      </c>
      <c r="BB247" s="85">
        <f t="shared" si="20"/>
        <v>1.8516525879155639</v>
      </c>
      <c r="BC247" s="66"/>
      <c r="BD247" s="98" t="str">
        <f t="shared" si="21"/>
        <v>NoValue</v>
      </c>
      <c r="BE247" s="85"/>
      <c r="BF247" s="100" t="str">
        <f t="shared" si="15"/>
        <v>NoValue</v>
      </c>
      <c r="BG247" s="85"/>
      <c r="BH247" s="100" t="str">
        <f t="shared" si="16"/>
        <v>NoValue</v>
      </c>
      <c r="BI247" s="66"/>
      <c r="BJ247" s="165">
        <f t="shared" si="17"/>
        <v>0</v>
      </c>
      <c r="BK247" s="165">
        <f t="shared" si="18"/>
        <v>0</v>
      </c>
      <c r="BL247" s="164"/>
      <c r="BM247" s="164"/>
      <c r="BN247" s="164"/>
      <c r="BO247" s="164"/>
    </row>
    <row r="248" spans="1:67" x14ac:dyDescent="0.2">
      <c r="A248" s="1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85">
        <v>93</v>
      </c>
      <c r="AZ248" s="85"/>
      <c r="BA248" s="85">
        <f t="shared" si="19"/>
        <v>0.96830111100888516</v>
      </c>
      <c r="BB248" s="85">
        <f t="shared" si="20"/>
        <v>1.8563914819319027</v>
      </c>
      <c r="BC248" s="66"/>
      <c r="BD248" s="98" t="str">
        <f t="shared" si="21"/>
        <v>NoValue</v>
      </c>
      <c r="BE248" s="85"/>
      <c r="BF248" s="100" t="str">
        <f t="shared" si="15"/>
        <v>NoValue</v>
      </c>
      <c r="BG248" s="85"/>
      <c r="BH248" s="100" t="str">
        <f t="shared" si="16"/>
        <v>NoValue</v>
      </c>
      <c r="BI248" s="66"/>
      <c r="BJ248" s="165">
        <f t="shared" si="17"/>
        <v>0</v>
      </c>
      <c r="BK248" s="165">
        <f t="shared" si="18"/>
        <v>0</v>
      </c>
      <c r="BL248" s="164"/>
      <c r="BM248" s="164"/>
      <c r="BN248" s="164"/>
      <c r="BO248" s="164"/>
    </row>
    <row r="249" spans="1:67" x14ac:dyDescent="0.2">
      <c r="A249" s="1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85">
        <v>94</v>
      </c>
      <c r="AZ249" s="85"/>
      <c r="BA249" s="85">
        <f t="shared" si="19"/>
        <v>0.96863298792121233</v>
      </c>
      <c r="BB249" s="85">
        <f t="shared" si="20"/>
        <v>1.8610718975576341</v>
      </c>
      <c r="BC249" s="66"/>
      <c r="BD249" s="98" t="str">
        <f t="shared" si="21"/>
        <v>NoValue</v>
      </c>
      <c r="BE249" s="85"/>
      <c r="BF249" s="100" t="str">
        <f t="shared" si="15"/>
        <v>NoValue</v>
      </c>
      <c r="BG249" s="85"/>
      <c r="BH249" s="100" t="str">
        <f t="shared" si="16"/>
        <v>NoValue</v>
      </c>
      <c r="BI249" s="66"/>
      <c r="BJ249" s="165">
        <f t="shared" si="17"/>
        <v>0</v>
      </c>
      <c r="BK249" s="165">
        <f t="shared" si="18"/>
        <v>0</v>
      </c>
      <c r="BL249" s="164"/>
      <c r="BM249" s="164"/>
      <c r="BN249" s="164"/>
      <c r="BO249" s="164"/>
    </row>
    <row r="250" spans="1:67" x14ac:dyDescent="0.2">
      <c r="A250" s="1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85">
        <v>95</v>
      </c>
      <c r="AZ250" s="85"/>
      <c r="BA250" s="85">
        <f t="shared" si="19"/>
        <v>0.96895798813204514</v>
      </c>
      <c r="BB250" s="85">
        <f t="shared" si="20"/>
        <v>1.8656951848829249</v>
      </c>
      <c r="BC250" s="66"/>
      <c r="BD250" s="98" t="str">
        <f t="shared" si="21"/>
        <v>NoValue</v>
      </c>
      <c r="BE250" s="85"/>
      <c r="BF250" s="100" t="str">
        <f t="shared" si="15"/>
        <v>NoValue</v>
      </c>
      <c r="BG250" s="85"/>
      <c r="BH250" s="100" t="str">
        <f t="shared" si="16"/>
        <v>NoValue</v>
      </c>
      <c r="BI250" s="66"/>
      <c r="BJ250" s="165">
        <f t="shared" si="17"/>
        <v>0</v>
      </c>
      <c r="BK250" s="165">
        <f t="shared" si="18"/>
        <v>0</v>
      </c>
      <c r="BL250" s="164"/>
      <c r="BM250" s="164"/>
      <c r="BN250" s="164"/>
      <c r="BO250" s="164"/>
    </row>
    <row r="251" spans="1:67" x14ac:dyDescent="0.2">
      <c r="A251" s="1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85">
        <v>96</v>
      </c>
      <c r="AZ251" s="85"/>
      <c r="BA251" s="85">
        <f t="shared" si="19"/>
        <v>0.96927632316646717</v>
      </c>
      <c r="BB251" s="85">
        <f t="shared" si="20"/>
        <v>1.8702626487701646</v>
      </c>
      <c r="BC251" s="66"/>
      <c r="BD251" s="98" t="str">
        <f t="shared" si="21"/>
        <v>NoValue</v>
      </c>
      <c r="BE251" s="85"/>
      <c r="BF251" s="100" t="str">
        <f t="shared" si="15"/>
        <v>NoValue</v>
      </c>
      <c r="BG251" s="85"/>
      <c r="BH251" s="100" t="str">
        <f t="shared" si="16"/>
        <v>NoValue</v>
      </c>
      <c r="BI251" s="66"/>
      <c r="BJ251" s="165">
        <f t="shared" si="17"/>
        <v>0</v>
      </c>
      <c r="BK251" s="165">
        <f t="shared" si="18"/>
        <v>0</v>
      </c>
      <c r="BL251" s="164"/>
      <c r="BM251" s="164"/>
      <c r="BN251" s="164"/>
      <c r="BO251" s="164"/>
    </row>
    <row r="252" spans="1:67" x14ac:dyDescent="0.2">
      <c r="A252" s="1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85">
        <v>97</v>
      </c>
      <c r="AZ252" s="85"/>
      <c r="BA252" s="85">
        <f t="shared" si="19"/>
        <v>0.96958819596306889</v>
      </c>
      <c r="BB252" s="85">
        <f t="shared" si="20"/>
        <v>1.8747755508280979</v>
      </c>
      <c r="BC252" s="66"/>
      <c r="BD252" s="98" t="str">
        <f t="shared" si="21"/>
        <v>NoValue</v>
      </c>
      <c r="BE252" s="85"/>
      <c r="BF252" s="100" t="str">
        <f t="shared" ref="BF252:BF275" si="22">IF(BD252="NoValue","NoValue",POWER(BD252-$X$160,2))</f>
        <v>NoValue</v>
      </c>
      <c r="BG252" s="85"/>
      <c r="BH252" s="100" t="str">
        <f t="shared" ref="BH252:BH275" si="23">IF(BF252="NoValue","NoValue",POWER(D116-$AJ$162,2))</f>
        <v>NoValue</v>
      </c>
      <c r="BI252" s="66"/>
      <c r="BJ252" s="165">
        <f t="shared" ref="BJ252:BJ275" si="24">IF(D116="ND",0,D116)</f>
        <v>0</v>
      </c>
      <c r="BK252" s="165">
        <f t="shared" ref="BK252:BK275" si="25">IF(D116="ND",1,D116)</f>
        <v>0</v>
      </c>
      <c r="BL252" s="164"/>
      <c r="BM252" s="164"/>
      <c r="BN252" s="164"/>
      <c r="BO252" s="164"/>
    </row>
    <row r="253" spans="1:67" x14ac:dyDescent="0.2">
      <c r="A253" s="1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85">
        <v>98</v>
      </c>
      <c r="AZ253" s="85"/>
      <c r="BA253" s="85">
        <f t="shared" si="19"/>
        <v>0.96989380130522684</v>
      </c>
      <c r="BB253" s="85">
        <f t="shared" si="20"/>
        <v>1.8792351112802042</v>
      </c>
      <c r="BC253" s="66"/>
      <c r="BD253" s="98" t="str">
        <f t="shared" si="21"/>
        <v>NoValue</v>
      </c>
      <c r="BE253" s="85"/>
      <c r="BF253" s="100" t="str">
        <f t="shared" si="22"/>
        <v>NoValue</v>
      </c>
      <c r="BG253" s="85"/>
      <c r="BH253" s="100" t="str">
        <f t="shared" si="23"/>
        <v>NoValue</v>
      </c>
      <c r="BI253" s="66"/>
      <c r="BJ253" s="165">
        <f t="shared" si="24"/>
        <v>0</v>
      </c>
      <c r="BK253" s="165">
        <f t="shared" si="25"/>
        <v>0</v>
      </c>
      <c r="BL253" s="164"/>
      <c r="BM253" s="164"/>
      <c r="BN253" s="164"/>
      <c r="BO253" s="164"/>
    </row>
    <row r="254" spans="1:67" x14ac:dyDescent="0.2">
      <c r="A254" s="1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85">
        <v>99</v>
      </c>
      <c r="AZ254" s="85"/>
      <c r="BA254" s="85">
        <f t="shared" si="19"/>
        <v>0.97019332622664911</v>
      </c>
      <c r="BB254" s="85">
        <f t="shared" si="20"/>
        <v>1.8836425107340422</v>
      </c>
      <c r="BC254" s="66"/>
      <c r="BD254" s="98" t="str">
        <f t="shared" si="21"/>
        <v>NoValue</v>
      </c>
      <c r="BE254" s="85"/>
      <c r="BF254" s="100" t="str">
        <f t="shared" si="22"/>
        <v>NoValue</v>
      </c>
      <c r="BG254" s="85"/>
      <c r="BH254" s="100" t="str">
        <f t="shared" si="23"/>
        <v>NoValue</v>
      </c>
      <c r="BI254" s="66"/>
      <c r="BJ254" s="165">
        <f t="shared" si="24"/>
        <v>0</v>
      </c>
      <c r="BK254" s="165">
        <f t="shared" si="25"/>
        <v>0</v>
      </c>
      <c r="BL254" s="164"/>
      <c r="BM254" s="164"/>
      <c r="BN254" s="164"/>
      <c r="BO254" s="164"/>
    </row>
    <row r="255" spans="1:67" x14ac:dyDescent="0.2">
      <c r="A255" s="1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85">
        <v>100</v>
      </c>
      <c r="AZ255" s="85"/>
      <c r="BA255" s="85">
        <f t="shared" si="19"/>
        <v>0.97048695039296007</v>
      </c>
      <c r="BB255" s="85">
        <f t="shared" si="20"/>
        <v>1.8879988918577364</v>
      </c>
      <c r="BC255" s="66"/>
      <c r="BD255" s="98" t="str">
        <f t="shared" si="21"/>
        <v>NoValue</v>
      </c>
      <c r="BE255" s="85"/>
      <c r="BF255" s="100" t="str">
        <f t="shared" si="22"/>
        <v>NoValue</v>
      </c>
      <c r="BG255" s="85"/>
      <c r="BH255" s="100" t="str">
        <f t="shared" si="23"/>
        <v>NoValue</v>
      </c>
      <c r="BI255" s="66"/>
      <c r="BJ255" s="165">
        <f t="shared" si="24"/>
        <v>0</v>
      </c>
      <c r="BK255" s="165">
        <f t="shared" si="25"/>
        <v>0</v>
      </c>
      <c r="BL255" s="164"/>
      <c r="BM255" s="164"/>
      <c r="BN255" s="164"/>
      <c r="BO255" s="164"/>
    </row>
    <row r="256" spans="1:67" x14ac:dyDescent="0.2">
      <c r="A256" s="1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85">
        <v>101</v>
      </c>
      <c r="AZ256" s="85"/>
      <c r="BA256" s="85">
        <f t="shared" si="19"/>
        <v>0.97077484646096091</v>
      </c>
      <c r="BB256" s="85">
        <f t="shared" si="20"/>
        <v>1.8923053609693861</v>
      </c>
      <c r="BC256" s="66"/>
      <c r="BD256" s="98" t="str">
        <f t="shared" si="21"/>
        <v>NoValue</v>
      </c>
      <c r="BE256" s="85"/>
      <c r="BF256" s="100" t="str">
        <f t="shared" si="22"/>
        <v>NoValue</v>
      </c>
      <c r="BG256" s="85"/>
      <c r="BH256" s="100" t="str">
        <f t="shared" si="23"/>
        <v>NoValue</v>
      </c>
      <c r="BI256" s="66"/>
      <c r="BJ256" s="165">
        <f t="shared" si="24"/>
        <v>0</v>
      </c>
      <c r="BK256" s="165">
        <f t="shared" si="25"/>
        <v>0</v>
      </c>
      <c r="BL256" s="164"/>
      <c r="BM256" s="164"/>
      <c r="BN256" s="164"/>
      <c r="BO256" s="164"/>
    </row>
    <row r="257" spans="1:67" x14ac:dyDescent="0.2">
      <c r="A257" s="1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85">
        <v>102</v>
      </c>
      <c r="AZ257" s="85"/>
      <c r="BA257" s="85">
        <f t="shared" si="19"/>
        <v>0.97105718041707367</v>
      </c>
      <c r="BB257" s="85">
        <f t="shared" si="20"/>
        <v>1.89656298954472</v>
      </c>
      <c r="BC257" s="66"/>
      <c r="BD257" s="98" t="str">
        <f t="shared" si="21"/>
        <v>NoValue</v>
      </c>
      <c r="BE257" s="85"/>
      <c r="BF257" s="100" t="str">
        <f t="shared" si="22"/>
        <v>NoValue</v>
      </c>
      <c r="BG257" s="85"/>
      <c r="BH257" s="100" t="str">
        <f t="shared" si="23"/>
        <v>NoValue</v>
      </c>
      <c r="BI257" s="66"/>
      <c r="BJ257" s="165">
        <f t="shared" si="24"/>
        <v>0</v>
      </c>
      <c r="BK257" s="165">
        <f t="shared" si="25"/>
        <v>0</v>
      </c>
      <c r="BL257" s="164"/>
      <c r="BM257" s="164"/>
      <c r="BN257" s="164"/>
      <c r="BO257" s="164"/>
    </row>
    <row r="258" spans="1:67" x14ac:dyDescent="0.2">
      <c r="A258" s="1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85">
        <v>103</v>
      </c>
      <c r="AZ258" s="85"/>
      <c r="BA258" s="85">
        <f t="shared" si="19"/>
        <v>0.97133411189636298</v>
      </c>
      <c r="BB258" s="85">
        <f t="shared" si="20"/>
        <v>1.9007728156479731</v>
      </c>
      <c r="BC258" s="66"/>
      <c r="BD258" s="98" t="str">
        <f t="shared" si="21"/>
        <v>NoValue</v>
      </c>
      <c r="BE258" s="85"/>
      <c r="BF258" s="100" t="str">
        <f t="shared" si="22"/>
        <v>NoValue</v>
      </c>
      <c r="BG258" s="85"/>
      <c r="BH258" s="100" t="str">
        <f t="shared" si="23"/>
        <v>NoValue</v>
      </c>
      <c r="BI258" s="66"/>
      <c r="BJ258" s="165">
        <f t="shared" si="24"/>
        <v>0</v>
      </c>
      <c r="BK258" s="165">
        <f t="shared" si="25"/>
        <v>0</v>
      </c>
      <c r="BL258" s="164"/>
      <c r="BM258" s="164"/>
      <c r="BN258" s="164"/>
      <c r="BO258" s="164"/>
    </row>
    <row r="259" spans="1:67" x14ac:dyDescent="0.2">
      <c r="A259" s="1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85">
        <v>104</v>
      </c>
      <c r="AZ259" s="85"/>
      <c r="BA259" s="85">
        <f t="shared" si="19"/>
        <v>0.97160579448342344</v>
      </c>
      <c r="BB259" s="85">
        <f t="shared" si="20"/>
        <v>1.9049358452906073</v>
      </c>
      <c r="BC259" s="66"/>
      <c r="BD259" s="98" t="str">
        <f t="shared" si="21"/>
        <v>NoValue</v>
      </c>
      <c r="BE259" s="85"/>
      <c r="BF259" s="100" t="str">
        <f t="shared" si="22"/>
        <v>NoValue</v>
      </c>
      <c r="BG259" s="85"/>
      <c r="BH259" s="100" t="str">
        <f t="shared" si="23"/>
        <v>NoValue</v>
      </c>
      <c r="BI259" s="66"/>
      <c r="BJ259" s="165">
        <f t="shared" si="24"/>
        <v>0</v>
      </c>
      <c r="BK259" s="165">
        <f t="shared" si="25"/>
        <v>0</v>
      </c>
      <c r="BL259" s="164"/>
      <c r="BM259" s="164"/>
      <c r="BN259" s="164"/>
      <c r="BO259" s="164"/>
    </row>
    <row r="260" spans="1:67" x14ac:dyDescent="0.2">
      <c r="A260" s="1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85">
        <v>105</v>
      </c>
      <c r="AZ260" s="85"/>
      <c r="BA260" s="85">
        <f t="shared" si="19"/>
        <v>0.97187237599632359</v>
      </c>
      <c r="BB260" s="85">
        <f t="shared" si="20"/>
        <v>1.9090530537221719</v>
      </c>
      <c r="BC260" s="66"/>
      <c r="BD260" s="98" t="str">
        <f t="shared" si="21"/>
        <v>NoValue</v>
      </c>
      <c r="BE260" s="85"/>
      <c r="BF260" s="100" t="str">
        <f t="shared" si="22"/>
        <v>NoValue</v>
      </c>
      <c r="BG260" s="85"/>
      <c r="BH260" s="100" t="str">
        <f t="shared" si="23"/>
        <v>NoValue</v>
      </c>
      <c r="BI260" s="66"/>
      <c r="BJ260" s="165">
        <f t="shared" si="24"/>
        <v>0</v>
      </c>
      <c r="BK260" s="165">
        <f t="shared" si="25"/>
        <v>0</v>
      </c>
      <c r="BL260" s="164"/>
      <c r="BM260" s="164"/>
      <c r="BN260" s="164"/>
      <c r="BO260" s="164"/>
    </row>
    <row r="261" spans="1:67" x14ac:dyDescent="0.2">
      <c r="A261" s="1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85">
        <v>106</v>
      </c>
      <c r="AZ261" s="85"/>
      <c r="BA261" s="85">
        <f t="shared" si="19"/>
        <v>0.97213399875470985</v>
      </c>
      <c r="BB261" s="85">
        <f t="shared" si="20"/>
        <v>1.9131253866573155</v>
      </c>
      <c r="BC261" s="66"/>
      <c r="BD261" s="98" t="str">
        <f t="shared" si="21"/>
        <v>NoValue</v>
      </c>
      <c r="BE261" s="85"/>
      <c r="BF261" s="100" t="str">
        <f t="shared" si="22"/>
        <v>NoValue</v>
      </c>
      <c r="BG261" s="85"/>
      <c r="BH261" s="100" t="str">
        <f t="shared" si="23"/>
        <v>NoValue</v>
      </c>
      <c r="BI261" s="66"/>
      <c r="BJ261" s="165">
        <f t="shared" si="24"/>
        <v>0</v>
      </c>
      <c r="BK261" s="165">
        <f t="shared" si="25"/>
        <v>0</v>
      </c>
      <c r="BL261" s="164"/>
      <c r="BM261" s="164"/>
      <c r="BN261" s="164"/>
      <c r="BO261" s="164"/>
    </row>
    <row r="262" spans="1:67" x14ac:dyDescent="0.2">
      <c r="A262" s="1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85">
        <v>107</v>
      </c>
      <c r="AZ262" s="85"/>
      <c r="BA262" s="85">
        <f t="shared" si="19"/>
        <v>0.97239079983309062</v>
      </c>
      <c r="BB262" s="85">
        <f t="shared" si="20"/>
        <v>1.9171537614426728</v>
      </c>
      <c r="BC262" s="66"/>
      <c r="BD262" s="98" t="str">
        <f t="shared" si="21"/>
        <v>NoValue</v>
      </c>
      <c r="BE262" s="85"/>
      <c r="BF262" s="100" t="str">
        <f t="shared" si="22"/>
        <v>NoValue</v>
      </c>
      <c r="BG262" s="85"/>
      <c r="BH262" s="100" t="str">
        <f t="shared" si="23"/>
        <v>NoValue</v>
      </c>
      <c r="BI262" s="66"/>
      <c r="BJ262" s="165">
        <f t="shared" si="24"/>
        <v>0</v>
      </c>
      <c r="BK262" s="165">
        <f t="shared" si="25"/>
        <v>0</v>
      </c>
      <c r="BL262" s="164"/>
      <c r="BM262" s="164"/>
      <c r="BN262" s="164"/>
      <c r="BO262" s="164"/>
    </row>
    <row r="263" spans="1:67" x14ac:dyDescent="0.2">
      <c r="A263" s="1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85">
        <v>108</v>
      </c>
      <c r="AZ263" s="85"/>
      <c r="BA263" s="85">
        <f t="shared" si="19"/>
        <v>0.97264291130024882</v>
      </c>
      <c r="BB263" s="85">
        <f t="shared" si="20"/>
        <v>1.921139068167117</v>
      </c>
      <c r="BC263" s="66"/>
      <c r="BD263" s="98" t="str">
        <f t="shared" si="21"/>
        <v>NoValue</v>
      </c>
      <c r="BE263" s="85"/>
      <c r="BF263" s="100" t="str">
        <f t="shared" si="22"/>
        <v>NoValue</v>
      </c>
      <c r="BG263" s="85"/>
      <c r="BH263" s="100" t="str">
        <f t="shared" si="23"/>
        <v>NoValue</v>
      </c>
      <c r="BI263" s="66"/>
      <c r="BJ263" s="165">
        <f t="shared" si="24"/>
        <v>0</v>
      </c>
      <c r="BK263" s="165">
        <f t="shared" si="25"/>
        <v>0</v>
      </c>
      <c r="BL263" s="164"/>
      <c r="BM263" s="164"/>
      <c r="BN263" s="164"/>
      <c r="BO263" s="164"/>
    </row>
    <row r="264" spans="1:67" x14ac:dyDescent="0.2">
      <c r="A264" s="1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85">
        <v>109</v>
      </c>
      <c r="AZ264" s="85"/>
      <c r="BA264" s="85">
        <f t="shared" si="19"/>
        <v>0.97289046044566008</v>
      </c>
      <c r="BB264" s="85">
        <f t="shared" si="20"/>
        <v>1.925082170718629</v>
      </c>
      <c r="BC264" s="66"/>
      <c r="BD264" s="98" t="str">
        <f t="shared" si="21"/>
        <v>NoValue</v>
      </c>
      <c r="BE264" s="85"/>
      <c r="BF264" s="100" t="str">
        <f t="shared" si="22"/>
        <v>NoValue</v>
      </c>
      <c r="BG264" s="85"/>
      <c r="BH264" s="100" t="str">
        <f t="shared" si="23"/>
        <v>NoValue</v>
      </c>
      <c r="BI264" s="66"/>
      <c r="BJ264" s="165">
        <f t="shared" si="24"/>
        <v>0</v>
      </c>
      <c r="BK264" s="165">
        <f t="shared" si="25"/>
        <v>0</v>
      </c>
      <c r="BL264" s="164"/>
      <c r="BM264" s="164"/>
      <c r="BN264" s="164"/>
      <c r="BO264" s="164"/>
    </row>
    <row r="265" spans="1:67" x14ac:dyDescent="0.2">
      <c r="A265" s="1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85">
        <v>110</v>
      </c>
      <c r="AZ265" s="85"/>
      <c r="BA265" s="85">
        <f t="shared" si="19"/>
        <v>0.97313356999373224</v>
      </c>
      <c r="BB265" s="85">
        <f t="shared" si="20"/>
        <v>1.928983907790804</v>
      </c>
      <c r="BC265" s="66"/>
      <c r="BD265" s="98" t="str">
        <f t="shared" si="21"/>
        <v>NoValue</v>
      </c>
      <c r="BE265" s="85"/>
      <c r="BF265" s="100" t="str">
        <f t="shared" si="22"/>
        <v>NoValue</v>
      </c>
      <c r="BG265" s="85"/>
      <c r="BH265" s="100" t="str">
        <f t="shared" si="23"/>
        <v>NoValue</v>
      </c>
      <c r="BI265" s="66"/>
      <c r="BJ265" s="165">
        <f t="shared" si="24"/>
        <v>0</v>
      </c>
      <c r="BK265" s="165">
        <f t="shared" si="25"/>
        <v>0</v>
      </c>
      <c r="BL265" s="164"/>
      <c r="BM265" s="164"/>
      <c r="BN265" s="164"/>
      <c r="BO265" s="164"/>
    </row>
    <row r="266" spans="1:67" x14ac:dyDescent="0.2">
      <c r="A266" s="1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85">
        <v>111</v>
      </c>
      <c r="AZ266" s="85"/>
      <c r="BA266" s="85">
        <f t="shared" si="19"/>
        <v>0.97337235830662427</v>
      </c>
      <c r="BB266" s="85">
        <f t="shared" si="20"/>
        <v>1.9328450938418575</v>
      </c>
      <c r="BC266" s="66"/>
      <c r="BD266" s="98" t="str">
        <f t="shared" si="21"/>
        <v>NoValue</v>
      </c>
      <c r="BE266" s="85"/>
      <c r="BF266" s="100" t="str">
        <f t="shared" si="22"/>
        <v>NoValue</v>
      </c>
      <c r="BG266" s="85"/>
      <c r="BH266" s="100" t="str">
        <f t="shared" si="23"/>
        <v>NoValue</v>
      </c>
      <c r="BI266" s="66"/>
      <c r="BJ266" s="165">
        <f t="shared" si="24"/>
        <v>0</v>
      </c>
      <c r="BK266" s="165">
        <f t="shared" si="25"/>
        <v>0</v>
      </c>
      <c r="BL266" s="164"/>
      <c r="BM266" s="164"/>
      <c r="BN266" s="164"/>
      <c r="BO266" s="164"/>
    </row>
    <row r="267" spans="1:67" x14ac:dyDescent="0.2">
      <c r="A267" s="1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85">
        <v>112</v>
      </c>
      <c r="AZ267" s="85"/>
      <c r="BA267" s="85">
        <f t="shared" si="19"/>
        <v>0.97360693957634703</v>
      </c>
      <c r="BB267" s="85">
        <f t="shared" si="20"/>
        <v>1.9366665200087521</v>
      </c>
      <c r="BC267" s="66"/>
      <c r="BD267" s="98" t="str">
        <f t="shared" si="21"/>
        <v>NoValue</v>
      </c>
      <c r="BE267" s="85"/>
      <c r="BF267" s="100" t="str">
        <f t="shared" si="22"/>
        <v>NoValue</v>
      </c>
      <c r="BG267" s="85"/>
      <c r="BH267" s="100" t="str">
        <f t="shared" si="23"/>
        <v>NoValue</v>
      </c>
      <c r="BI267" s="66"/>
      <c r="BJ267" s="165">
        <f t="shared" si="24"/>
        <v>0</v>
      </c>
      <c r="BK267" s="165">
        <f t="shared" si="25"/>
        <v>0</v>
      </c>
      <c r="BL267" s="164"/>
      <c r="BM267" s="164"/>
      <c r="BN267" s="164"/>
      <c r="BO267" s="164"/>
    </row>
    <row r="268" spans="1:67" x14ac:dyDescent="0.2">
      <c r="A268" s="1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85">
        <v>113</v>
      </c>
      <c r="AZ268" s="85"/>
      <c r="BA268" s="85">
        <f t="shared" si="19"/>
        <v>0.97383742400680284</v>
      </c>
      <c r="BB268" s="85">
        <f t="shared" si="20"/>
        <v>1.9404489549789576</v>
      </c>
      <c r="BC268" s="66"/>
      <c r="BD268" s="98" t="str">
        <f t="shared" si="21"/>
        <v>NoValue</v>
      </c>
      <c r="BE268" s="85"/>
      <c r="BF268" s="100" t="str">
        <f t="shared" si="22"/>
        <v>NoValue</v>
      </c>
      <c r="BG268" s="85"/>
      <c r="BH268" s="100" t="str">
        <f t="shared" si="23"/>
        <v>NoValue</v>
      </c>
      <c r="BI268" s="66"/>
      <c r="BJ268" s="165">
        <f t="shared" si="24"/>
        <v>0</v>
      </c>
      <c r="BK268" s="165">
        <f t="shared" si="25"/>
        <v>0</v>
      </c>
      <c r="BL268" s="164"/>
      <c r="BM268" s="164"/>
      <c r="BN268" s="164"/>
      <c r="BO268" s="164"/>
    </row>
    <row r="269" spans="1:67" x14ac:dyDescent="0.2">
      <c r="A269" s="1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85">
        <v>114</v>
      </c>
      <c r="AZ269" s="85"/>
      <c r="BA269" s="85">
        <f t="shared" si="19"/>
        <v>0.9740639179863716</v>
      </c>
      <c r="BB269" s="85">
        <f t="shared" si="20"/>
        <v>1.9441931458221497</v>
      </c>
      <c r="BC269" s="66"/>
      <c r="BD269" s="98" t="str">
        <f t="shared" si="21"/>
        <v>NoValue</v>
      </c>
      <c r="BE269" s="85"/>
      <c r="BF269" s="100" t="str">
        <f t="shared" si="22"/>
        <v>NoValue</v>
      </c>
      <c r="BG269" s="85"/>
      <c r="BH269" s="100" t="str">
        <f t="shared" si="23"/>
        <v>NoValue</v>
      </c>
      <c r="BI269" s="66"/>
      <c r="BJ269" s="165">
        <f t="shared" si="24"/>
        <v>0</v>
      </c>
      <c r="BK269" s="165">
        <f t="shared" si="25"/>
        <v>0</v>
      </c>
      <c r="BL269" s="164"/>
      <c r="BM269" s="164"/>
      <c r="BN269" s="164"/>
      <c r="BO269" s="164"/>
    </row>
    <row r="270" spans="1:67" x14ac:dyDescent="0.2">
      <c r="A270" s="1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85">
        <v>115</v>
      </c>
      <c r="AZ270" s="85"/>
      <c r="BA270" s="85">
        <f t="shared" si="19"/>
        <v>0.97428652425161211</v>
      </c>
      <c r="BB270" s="85">
        <f t="shared" si="20"/>
        <v>1.9478998187840233</v>
      </c>
      <c r="BC270" s="66"/>
      <c r="BD270" s="98" t="str">
        <f t="shared" si="21"/>
        <v>NoValue</v>
      </c>
      <c r="BE270" s="85"/>
      <c r="BF270" s="100" t="str">
        <f t="shared" si="22"/>
        <v>NoValue</v>
      </c>
      <c r="BG270" s="85"/>
      <c r="BH270" s="100" t="str">
        <f t="shared" si="23"/>
        <v>NoValue</v>
      </c>
      <c r="BI270" s="66"/>
      <c r="BJ270" s="165">
        <f t="shared" si="24"/>
        <v>0</v>
      </c>
      <c r="BK270" s="165">
        <f t="shared" si="25"/>
        <v>0</v>
      </c>
      <c r="BL270" s="164"/>
      <c r="BM270" s="164"/>
      <c r="BN270" s="164"/>
      <c r="BO270" s="164"/>
    </row>
    <row r="271" spans="1:67" x14ac:dyDescent="0.2">
      <c r="A271" s="1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85">
        <v>116</v>
      </c>
      <c r="AZ271" s="85"/>
      <c r="BA271" s="85">
        <f t="shared" si="19"/>
        <v>0.97450534204260775</v>
      </c>
      <c r="BB271" s="85">
        <f t="shared" si="20"/>
        <v>1.9515696800442837</v>
      </c>
      <c r="BC271" s="66"/>
      <c r="BD271" s="98" t="str">
        <f t="shared" si="21"/>
        <v>NoValue</v>
      </c>
      <c r="BE271" s="85"/>
      <c r="BF271" s="100" t="str">
        <f t="shared" si="22"/>
        <v>NoValue</v>
      </c>
      <c r="BG271" s="85"/>
      <c r="BH271" s="100" t="str">
        <f t="shared" si="23"/>
        <v>NoValue</v>
      </c>
      <c r="BI271" s="66"/>
      <c r="BJ271" s="165">
        <f t="shared" si="24"/>
        <v>0</v>
      </c>
      <c r="BK271" s="165">
        <f t="shared" si="25"/>
        <v>0</v>
      </c>
      <c r="BL271" s="164"/>
      <c r="BM271" s="164"/>
      <c r="BN271" s="164"/>
      <c r="BO271" s="164"/>
    </row>
    <row r="272" spans="1:67" x14ac:dyDescent="0.2">
      <c r="A272" s="1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85">
        <v>117</v>
      </c>
      <c r="AZ272" s="85"/>
      <c r="BA272" s="85">
        <f t="shared" si="19"/>
        <v>0.9747204672504487</v>
      </c>
      <c r="BB272" s="85">
        <f t="shared" si="20"/>
        <v>1.955203416440686</v>
      </c>
      <c r="BC272" s="66"/>
      <c r="BD272" s="98" t="str">
        <f t="shared" si="21"/>
        <v>NoValue</v>
      </c>
      <c r="BE272" s="85"/>
      <c r="BF272" s="100" t="str">
        <f t="shared" si="22"/>
        <v>NoValue</v>
      </c>
      <c r="BG272" s="85"/>
      <c r="BH272" s="100" t="str">
        <f t="shared" si="23"/>
        <v>NoValue</v>
      </c>
      <c r="BI272" s="66"/>
      <c r="BJ272" s="165">
        <f t="shared" si="24"/>
        <v>0</v>
      </c>
      <c r="BK272" s="165">
        <f t="shared" si="25"/>
        <v>0</v>
      </c>
      <c r="BL272" s="164"/>
      <c r="BM272" s="164"/>
      <c r="BN272" s="164"/>
      <c r="BO272" s="164"/>
    </row>
    <row r="273" spans="1:67" x14ac:dyDescent="0.2">
      <c r="A273" s="1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85">
        <v>118</v>
      </c>
      <c r="AZ273" s="85"/>
      <c r="BA273" s="85">
        <f t="shared" si="19"/>
        <v>0.97493199255731322</v>
      </c>
      <c r="BB273" s="85">
        <f t="shared" si="20"/>
        <v>1.958801696160978</v>
      </c>
      <c r="BC273" s="66"/>
      <c r="BD273" s="98" t="str">
        <f t="shared" si="21"/>
        <v>NoValue</v>
      </c>
      <c r="BE273" s="85"/>
      <c r="BF273" s="100" t="str">
        <f t="shared" si="22"/>
        <v>NoValue</v>
      </c>
      <c r="BG273" s="85"/>
      <c r="BH273" s="100" t="str">
        <f t="shared" si="23"/>
        <v>NoValue</v>
      </c>
      <c r="BI273" s="66"/>
      <c r="BJ273" s="165">
        <f t="shared" si="24"/>
        <v>0</v>
      </c>
      <c r="BK273" s="165">
        <f t="shared" si="25"/>
        <v>0</v>
      </c>
      <c r="BL273" s="164"/>
      <c r="BM273" s="164"/>
      <c r="BN273" s="164"/>
      <c r="BO273" s="164"/>
    </row>
    <row r="274" spans="1:67" x14ac:dyDescent="0.2">
      <c r="A274" s="1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85">
        <v>119</v>
      </c>
      <c r="AZ274" s="85"/>
      <c r="BA274" s="85">
        <f t="shared" si="19"/>
        <v>0.97514000756957564</v>
      </c>
      <c r="BB274" s="85">
        <f t="shared" si="20"/>
        <v>1.9623651694043849</v>
      </c>
      <c r="BC274" s="66"/>
      <c r="BD274" s="98" t="str">
        <f t="shared" si="21"/>
        <v>NoValue</v>
      </c>
      <c r="BE274" s="85"/>
      <c r="BF274" s="100" t="str">
        <f t="shared" si="22"/>
        <v>NoValue</v>
      </c>
      <c r="BG274" s="85"/>
      <c r="BH274" s="100" t="str">
        <f t="shared" si="23"/>
        <v>NoValue</v>
      </c>
      <c r="BI274" s="66"/>
      <c r="BJ274" s="165">
        <f t="shared" si="24"/>
        <v>0</v>
      </c>
      <c r="BK274" s="165">
        <f t="shared" si="25"/>
        <v>0</v>
      </c>
      <c r="BL274" s="164"/>
      <c r="BM274" s="164"/>
      <c r="BN274" s="164"/>
      <c r="BO274" s="164"/>
    </row>
    <row r="275" spans="1:67" x14ac:dyDescent="0.2">
      <c r="A275" s="1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85">
        <v>120</v>
      </c>
      <c r="AZ275" s="85"/>
      <c r="BA275" s="85">
        <f t="shared" si="19"/>
        <v>0.97534459894434367</v>
      </c>
      <c r="BB275" s="85">
        <f t="shared" si="20"/>
        <v>1.9658944690142344</v>
      </c>
      <c r="BC275" s="66"/>
      <c r="BD275" s="98" t="str">
        <f>IF(BJ275&gt;0,LN(BJ275),"NoValue")</f>
        <v>NoValue</v>
      </c>
      <c r="BE275" s="85"/>
      <c r="BF275" s="100" t="str">
        <f t="shared" si="22"/>
        <v>NoValue</v>
      </c>
      <c r="BG275" s="85"/>
      <c r="BH275" s="100" t="str">
        <f t="shared" si="23"/>
        <v>NoValue</v>
      </c>
      <c r="BI275" s="66"/>
      <c r="BJ275" s="165">
        <f t="shared" si="24"/>
        <v>0</v>
      </c>
      <c r="BK275" s="165">
        <f t="shared" si="25"/>
        <v>0</v>
      </c>
      <c r="BL275" s="164"/>
      <c r="BM275" s="164"/>
      <c r="BN275" s="164"/>
      <c r="BO275" s="164"/>
    </row>
    <row r="276" spans="1:67" x14ac:dyDescent="0.2"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</row>
    <row r="277" spans="1:67" x14ac:dyDescent="0.2"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</row>
    <row r="278" spans="1:67" x14ac:dyDescent="0.2"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286" t="s">
        <v>115</v>
      </c>
      <c r="AZ278" s="286"/>
      <c r="BA278" s="286"/>
      <c r="BB278" s="286"/>
      <c r="BC278" s="66"/>
      <c r="BD278" s="110"/>
      <c r="BE278" s="110"/>
      <c r="BF278" s="110"/>
      <c r="BG278" s="110"/>
      <c r="BH278" s="110"/>
      <c r="BI278" s="111"/>
      <c r="BJ278" s="110"/>
      <c r="BK278" s="110"/>
      <c r="BL278" s="66"/>
      <c r="BM278" s="66"/>
      <c r="BN278" s="66"/>
      <c r="BO278" s="66"/>
    </row>
    <row r="279" spans="1:67" x14ac:dyDescent="0.2"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286"/>
      <c r="AZ279" s="286"/>
      <c r="BA279" s="286"/>
      <c r="BB279" s="286"/>
      <c r="BC279" s="66"/>
      <c r="BD279" s="110"/>
      <c r="BE279" s="110"/>
      <c r="BF279" s="110"/>
      <c r="BG279" s="110"/>
      <c r="BH279" s="110"/>
      <c r="BI279" s="111"/>
      <c r="BJ279" s="110"/>
      <c r="BK279" s="110"/>
      <c r="BL279" s="66"/>
      <c r="BM279" s="66"/>
      <c r="BN279" s="66"/>
      <c r="BO279" s="66"/>
    </row>
    <row r="280" spans="1:67" x14ac:dyDescent="0.2"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85"/>
      <c r="AZ280" s="85"/>
      <c r="BA280" s="85" t="s">
        <v>123</v>
      </c>
      <c r="BB280" s="85"/>
      <c r="BC280" s="66"/>
      <c r="BD280" s="112"/>
      <c r="BE280" s="111"/>
      <c r="BF280" s="113"/>
      <c r="BG280" s="114"/>
      <c r="BH280" s="114"/>
      <c r="BI280" s="114"/>
      <c r="BJ280" s="115"/>
      <c r="BK280" s="115"/>
      <c r="BL280" s="66"/>
      <c r="BM280" s="66"/>
      <c r="BN280" s="66"/>
      <c r="BO280" s="66"/>
    </row>
    <row r="281" spans="1:67" x14ac:dyDescent="0.2"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97" t="s">
        <v>80</v>
      </c>
      <c r="AZ281" s="97"/>
      <c r="BA281" s="97" t="s">
        <v>79</v>
      </c>
      <c r="BB281" s="97" t="s">
        <v>78</v>
      </c>
      <c r="BC281" s="94"/>
      <c r="BD281" s="116"/>
      <c r="BE281" s="111"/>
      <c r="BF281" s="111"/>
      <c r="BG281" s="111"/>
      <c r="BH281" s="111"/>
      <c r="BI281" s="111"/>
      <c r="BJ281" s="111"/>
      <c r="BK281" s="111"/>
      <c r="BL281" s="66"/>
      <c r="BM281" s="66"/>
      <c r="BN281" s="66"/>
      <c r="BO281" s="66"/>
    </row>
    <row r="282" spans="1:67" x14ac:dyDescent="0.2"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85">
        <v>1</v>
      </c>
      <c r="AZ282" s="85"/>
      <c r="BA282" s="85">
        <f>POWER((1-0.99),1/AY282)</f>
        <v>1.0000000000000009E-2</v>
      </c>
      <c r="BB282" s="85">
        <f>NORMSINV(BA282)</f>
        <v>-2.3263478740408408</v>
      </c>
      <c r="BC282" s="66"/>
      <c r="BD282" s="116"/>
      <c r="BE282" s="111"/>
      <c r="BF282" s="117"/>
      <c r="BG282" s="111"/>
      <c r="BH282" s="117"/>
      <c r="BI282" s="111"/>
      <c r="BJ282" s="111"/>
      <c r="BK282" s="111"/>
      <c r="BL282" s="66"/>
      <c r="BM282" s="66"/>
      <c r="BN282" s="66"/>
      <c r="BO282" s="66"/>
    </row>
    <row r="283" spans="1:67" x14ac:dyDescent="0.2"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85">
        <v>2</v>
      </c>
      <c r="AZ283" s="85"/>
      <c r="BA283" s="85">
        <f t="shared" ref="BA283:BA346" si="26">POWER((1-0.99),1/AY283)</f>
        <v>0.10000000000000005</v>
      </c>
      <c r="BB283" s="85">
        <f t="shared" ref="BB283:BB346" si="27">NORMSINV(BA283)</f>
        <v>-1.2815515655446008</v>
      </c>
      <c r="BC283" s="66"/>
      <c r="BD283" s="116"/>
      <c r="BE283" s="111"/>
      <c r="BF283" s="117"/>
      <c r="BG283" s="111"/>
      <c r="BH283" s="117"/>
      <c r="BI283" s="111"/>
      <c r="BJ283" s="111"/>
      <c r="BK283" s="111"/>
      <c r="BL283" s="66"/>
      <c r="BM283" s="66"/>
      <c r="BN283" s="66"/>
      <c r="BO283" s="66"/>
    </row>
    <row r="284" spans="1:67" x14ac:dyDescent="0.2"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85">
        <v>3</v>
      </c>
      <c r="AZ284" s="85"/>
      <c r="BA284" s="85">
        <f t="shared" si="26"/>
        <v>0.21544346900318845</v>
      </c>
      <c r="BB284" s="85">
        <f t="shared" si="27"/>
        <v>-0.78767481954636798</v>
      </c>
      <c r="BC284" s="66"/>
      <c r="BD284" s="116"/>
      <c r="BE284" s="111"/>
      <c r="BF284" s="117"/>
      <c r="BG284" s="111"/>
      <c r="BH284" s="117"/>
      <c r="BI284" s="111"/>
      <c r="BJ284" s="111"/>
      <c r="BK284" s="111"/>
      <c r="BL284" s="66"/>
      <c r="BM284" s="66"/>
      <c r="BN284" s="66"/>
      <c r="BO284" s="66"/>
    </row>
    <row r="285" spans="1:67" x14ac:dyDescent="0.2"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85">
        <v>4</v>
      </c>
      <c r="AZ285" s="85"/>
      <c r="BA285" s="85">
        <f t="shared" si="26"/>
        <v>0.316227766016838</v>
      </c>
      <c r="BB285" s="85">
        <f t="shared" si="27"/>
        <v>-0.4782735323761626</v>
      </c>
      <c r="BC285" s="66"/>
      <c r="BD285" s="116"/>
      <c r="BE285" s="111"/>
      <c r="BF285" s="117"/>
      <c r="BG285" s="111"/>
      <c r="BH285" s="117"/>
      <c r="BI285" s="111"/>
      <c r="BJ285" s="111"/>
      <c r="BK285" s="111"/>
      <c r="BL285" s="66"/>
      <c r="BM285" s="66"/>
      <c r="BN285" s="66"/>
      <c r="BO285" s="66"/>
    </row>
    <row r="286" spans="1:67" x14ac:dyDescent="0.2"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85">
        <v>5</v>
      </c>
      <c r="AZ286" s="85"/>
      <c r="BA286" s="85">
        <f t="shared" si="26"/>
        <v>0.39810717055349726</v>
      </c>
      <c r="BB286" s="85">
        <f t="shared" si="27"/>
        <v>-0.2582495215075139</v>
      </c>
      <c r="BC286" s="66"/>
      <c r="BD286" s="116"/>
      <c r="BE286" s="111"/>
      <c r="BF286" s="117"/>
      <c r="BG286" s="111"/>
      <c r="BH286" s="117"/>
      <c r="BI286" s="111"/>
      <c r="BJ286" s="111"/>
      <c r="BK286" s="111"/>
      <c r="BL286" s="66"/>
      <c r="BM286" s="66"/>
      <c r="BN286" s="66"/>
      <c r="BO286" s="66"/>
    </row>
    <row r="287" spans="1:67" x14ac:dyDescent="0.2"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85">
        <v>6</v>
      </c>
      <c r="AZ287" s="85"/>
      <c r="BA287" s="85">
        <f t="shared" si="26"/>
        <v>0.46415888336127797</v>
      </c>
      <c r="BB287" s="85">
        <f t="shared" si="27"/>
        <v>-8.9961553553720347E-2</v>
      </c>
      <c r="BC287" s="66"/>
      <c r="BD287" s="116"/>
      <c r="BE287" s="111"/>
      <c r="BF287" s="117"/>
      <c r="BG287" s="111"/>
      <c r="BH287" s="117"/>
      <c r="BI287" s="111"/>
      <c r="BJ287" s="111"/>
      <c r="BK287" s="111"/>
      <c r="BL287" s="66"/>
      <c r="BM287" s="66"/>
      <c r="BN287" s="66"/>
      <c r="BO287" s="66"/>
    </row>
    <row r="288" spans="1:67" x14ac:dyDescent="0.2"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85">
        <v>7</v>
      </c>
      <c r="AZ288" s="85"/>
      <c r="BA288" s="85">
        <f t="shared" si="26"/>
        <v>0.51794746792312119</v>
      </c>
      <c r="BB288" s="85">
        <f t="shared" si="27"/>
        <v>4.5002816292268384E-2</v>
      </c>
      <c r="BC288" s="66"/>
      <c r="BD288" s="116"/>
      <c r="BE288" s="111"/>
      <c r="BF288" s="117"/>
      <c r="BG288" s="111"/>
      <c r="BH288" s="117"/>
      <c r="BI288" s="111"/>
      <c r="BJ288" s="111"/>
      <c r="BK288" s="111"/>
      <c r="BL288" s="66"/>
      <c r="BM288" s="66"/>
      <c r="BN288" s="66"/>
      <c r="BO288" s="66"/>
    </row>
    <row r="289" spans="21:67" x14ac:dyDescent="0.2"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85">
        <v>8</v>
      </c>
      <c r="AZ289" s="85"/>
      <c r="BA289" s="85">
        <f t="shared" si="26"/>
        <v>0.56234132519034907</v>
      </c>
      <c r="BB289" s="85">
        <f t="shared" si="27"/>
        <v>0.15690800666514135</v>
      </c>
      <c r="BC289" s="66"/>
      <c r="BD289" s="116"/>
      <c r="BE289" s="111"/>
      <c r="BF289" s="117"/>
      <c r="BG289" s="111"/>
      <c r="BH289" s="117"/>
      <c r="BI289" s="111"/>
      <c r="BJ289" s="111"/>
      <c r="BK289" s="111"/>
      <c r="BL289" s="66"/>
      <c r="BM289" s="66"/>
      <c r="BN289" s="66"/>
      <c r="BO289" s="66"/>
    </row>
    <row r="290" spans="21:67" x14ac:dyDescent="0.2"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85">
        <v>9</v>
      </c>
      <c r="AZ290" s="85"/>
      <c r="BA290" s="85">
        <f t="shared" si="26"/>
        <v>0.59948425031894104</v>
      </c>
      <c r="BB290" s="85">
        <f t="shared" si="27"/>
        <v>0.2520123739924357</v>
      </c>
      <c r="BC290" s="66"/>
      <c r="BD290" s="116"/>
      <c r="BE290" s="111"/>
      <c r="BF290" s="117"/>
      <c r="BG290" s="111"/>
      <c r="BH290" s="117"/>
      <c r="BI290" s="111"/>
      <c r="BJ290" s="111"/>
      <c r="BK290" s="111"/>
      <c r="BL290" s="66"/>
      <c r="BM290" s="66"/>
      <c r="BN290" s="66"/>
      <c r="BO290" s="66"/>
    </row>
    <row r="291" spans="21:67" x14ac:dyDescent="0.2"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85">
        <v>10</v>
      </c>
      <c r="AZ291" s="85"/>
      <c r="BA291" s="85">
        <f t="shared" si="26"/>
        <v>0.63095734448019325</v>
      </c>
      <c r="BB291" s="85">
        <f t="shared" si="27"/>
        <v>0.33438996468698806</v>
      </c>
      <c r="BC291" s="66"/>
      <c r="BD291" s="116"/>
      <c r="BE291" s="111"/>
      <c r="BF291" s="117"/>
      <c r="BG291" s="111"/>
      <c r="BH291" s="117"/>
      <c r="BI291" s="111"/>
      <c r="BJ291" s="111"/>
      <c r="BK291" s="111"/>
      <c r="BL291" s="66"/>
      <c r="BM291" s="66"/>
      <c r="BN291" s="66"/>
      <c r="BO291" s="66"/>
    </row>
    <row r="292" spans="21:67" x14ac:dyDescent="0.2"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85">
        <v>11</v>
      </c>
      <c r="AZ292" s="85"/>
      <c r="BA292" s="85">
        <f t="shared" si="26"/>
        <v>0.65793322465756798</v>
      </c>
      <c r="BB292" s="85">
        <f t="shared" si="27"/>
        <v>0.40682904768917444</v>
      </c>
      <c r="BC292" s="66"/>
      <c r="BD292" s="116"/>
      <c r="BE292" s="111"/>
      <c r="BF292" s="117"/>
      <c r="BG292" s="111"/>
      <c r="BH292" s="117"/>
      <c r="BI292" s="111"/>
      <c r="BJ292" s="111"/>
      <c r="BK292" s="111"/>
      <c r="BL292" s="66"/>
      <c r="BM292" s="66"/>
      <c r="BN292" s="66"/>
      <c r="BO292" s="66"/>
    </row>
    <row r="293" spans="21:67" x14ac:dyDescent="0.2"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85">
        <v>12</v>
      </c>
      <c r="AZ293" s="85"/>
      <c r="BA293" s="85">
        <f t="shared" si="26"/>
        <v>0.68129206905796136</v>
      </c>
      <c r="BB293" s="85">
        <f t="shared" si="27"/>
        <v>0.47131492103221717</v>
      </c>
      <c r="BC293" s="66"/>
      <c r="BD293" s="116"/>
      <c r="BE293" s="111"/>
      <c r="BF293" s="117"/>
      <c r="BG293" s="111"/>
      <c r="BH293" s="117"/>
      <c r="BI293" s="111"/>
      <c r="BJ293" s="111"/>
      <c r="BK293" s="111"/>
      <c r="BL293" s="66"/>
      <c r="BM293" s="66"/>
      <c r="BN293" s="66"/>
      <c r="BO293" s="66"/>
    </row>
    <row r="294" spans="21:67" x14ac:dyDescent="0.2"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85">
        <v>13</v>
      </c>
      <c r="AZ294" s="85"/>
      <c r="BA294" s="85">
        <f t="shared" si="26"/>
        <v>0.70170382867038283</v>
      </c>
      <c r="BB294" s="85">
        <f t="shared" si="27"/>
        <v>0.52930722751576198</v>
      </c>
      <c r="BC294" s="66"/>
      <c r="BD294" s="116"/>
      <c r="BE294" s="111"/>
      <c r="BF294" s="117"/>
      <c r="BG294" s="111"/>
      <c r="BH294" s="117"/>
      <c r="BI294" s="111"/>
      <c r="BJ294" s="111"/>
      <c r="BK294" s="111"/>
      <c r="BL294" s="66"/>
      <c r="BM294" s="66"/>
      <c r="BN294" s="66"/>
      <c r="BO294" s="66"/>
    </row>
    <row r="295" spans="21:67" x14ac:dyDescent="0.2"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85">
        <v>14</v>
      </c>
      <c r="AZ295" s="85"/>
      <c r="BA295" s="85">
        <f t="shared" si="26"/>
        <v>0.71968567300115205</v>
      </c>
      <c r="BB295" s="85">
        <f t="shared" si="27"/>
        <v>0.58190799643167812</v>
      </c>
      <c r="BC295" s="66"/>
      <c r="BD295" s="116"/>
      <c r="BE295" s="111"/>
      <c r="BF295" s="117"/>
      <c r="BG295" s="111"/>
      <c r="BH295" s="117"/>
      <c r="BI295" s="111"/>
      <c r="BJ295" s="111"/>
      <c r="BK295" s="111"/>
      <c r="BL295" s="66"/>
      <c r="BM295" s="66"/>
      <c r="BN295" s="66"/>
      <c r="BO295" s="66"/>
    </row>
    <row r="296" spans="21:67" x14ac:dyDescent="0.2"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85">
        <v>15</v>
      </c>
      <c r="AZ296" s="85"/>
      <c r="BA296" s="85">
        <f t="shared" si="26"/>
        <v>0.73564225445964138</v>
      </c>
      <c r="BB296" s="85">
        <f t="shared" si="27"/>
        <v>0.62996804565666753</v>
      </c>
      <c r="BC296" s="66"/>
      <c r="BD296" s="116"/>
      <c r="BE296" s="111"/>
      <c r="BF296" s="117"/>
      <c r="BG296" s="111"/>
      <c r="BH296" s="117"/>
      <c r="BI296" s="111"/>
      <c r="BJ296" s="111"/>
      <c r="BK296" s="111"/>
      <c r="BL296" s="66"/>
      <c r="BM296" s="66"/>
      <c r="BN296" s="66"/>
      <c r="BO296" s="66"/>
    </row>
    <row r="297" spans="21:67" x14ac:dyDescent="0.2"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85">
        <v>16</v>
      </c>
      <c r="AZ297" s="85"/>
      <c r="BA297" s="85">
        <f t="shared" si="26"/>
        <v>0.74989420933245587</v>
      </c>
      <c r="BB297" s="85">
        <f t="shared" si="27"/>
        <v>0.67415687860309825</v>
      </c>
      <c r="BC297" s="66"/>
      <c r="BD297" s="116"/>
      <c r="BE297" s="111"/>
      <c r="BF297" s="117"/>
      <c r="BG297" s="111"/>
      <c r="BH297" s="117"/>
      <c r="BI297" s="111"/>
      <c r="BJ297" s="111"/>
      <c r="BK297" s="111"/>
      <c r="BL297" s="66"/>
      <c r="BM297" s="66"/>
      <c r="BN297" s="66"/>
      <c r="BO297" s="66"/>
    </row>
    <row r="298" spans="21:67" x14ac:dyDescent="0.2"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85">
        <v>17</v>
      </c>
      <c r="AZ298" s="85"/>
      <c r="BA298" s="85">
        <f t="shared" si="26"/>
        <v>0.76269858590234441</v>
      </c>
      <c r="BB298" s="85">
        <f t="shared" si="27"/>
        <v>0.71501005818519947</v>
      </c>
      <c r="BC298" s="66"/>
      <c r="BD298" s="116"/>
      <c r="BE298" s="111"/>
      <c r="BF298" s="117"/>
      <c r="BG298" s="111"/>
      <c r="BH298" s="117"/>
      <c r="BI298" s="111"/>
      <c r="BJ298" s="111"/>
      <c r="BK298" s="111"/>
      <c r="BL298" s="66"/>
      <c r="BM298" s="66"/>
      <c r="BN298" s="66"/>
      <c r="BO298" s="66"/>
    </row>
    <row r="299" spans="21:67" x14ac:dyDescent="0.2"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85">
        <v>18</v>
      </c>
      <c r="AZ299" s="85"/>
      <c r="BA299" s="85">
        <f t="shared" si="26"/>
        <v>0.77426368268112711</v>
      </c>
      <c r="BB299" s="85">
        <f t="shared" si="27"/>
        <v>0.752962190727408</v>
      </c>
      <c r="BC299" s="66"/>
      <c r="BD299" s="116"/>
      <c r="BE299" s="111"/>
      <c r="BF299" s="117"/>
      <c r="BG299" s="111"/>
      <c r="BH299" s="117"/>
      <c r="BI299" s="111"/>
      <c r="BJ299" s="111"/>
      <c r="BK299" s="111"/>
      <c r="BL299" s="66"/>
      <c r="BM299" s="66"/>
      <c r="BN299" s="66"/>
      <c r="BO299" s="66"/>
    </row>
    <row r="300" spans="21:67" x14ac:dyDescent="0.2"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85">
        <v>19</v>
      </c>
      <c r="AZ300" s="85"/>
      <c r="BA300" s="85">
        <f t="shared" si="26"/>
        <v>0.78475997035146128</v>
      </c>
      <c r="BB300" s="85">
        <f t="shared" si="27"/>
        <v>0.78837043452811684</v>
      </c>
      <c r="BC300" s="66"/>
      <c r="BD300" s="116"/>
      <c r="BE300" s="111"/>
      <c r="BF300" s="117"/>
      <c r="BG300" s="111"/>
      <c r="BH300" s="117"/>
      <c r="BI300" s="111"/>
      <c r="BJ300" s="111"/>
      <c r="BK300" s="111"/>
      <c r="BL300" s="66"/>
      <c r="BM300" s="66"/>
      <c r="BN300" s="66"/>
      <c r="BO300" s="66"/>
    </row>
    <row r="301" spans="21:67" x14ac:dyDescent="0.2"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85">
        <v>20</v>
      </c>
      <c r="AZ301" s="85"/>
      <c r="BA301" s="85">
        <f t="shared" si="26"/>
        <v>0.79432823472428149</v>
      </c>
      <c r="BB301" s="85">
        <f t="shared" si="27"/>
        <v>0.8215316028830929</v>
      </c>
      <c r="BC301" s="66"/>
      <c r="BD301" s="116"/>
      <c r="BE301" s="111"/>
      <c r="BF301" s="117"/>
      <c r="BG301" s="111"/>
      <c r="BH301" s="117"/>
      <c r="BI301" s="111"/>
      <c r="BJ301" s="111"/>
      <c r="BK301" s="111"/>
      <c r="BL301" s="66"/>
      <c r="BM301" s="66"/>
      <c r="BN301" s="66"/>
      <c r="BO301" s="66"/>
    </row>
    <row r="302" spans="21:67" x14ac:dyDescent="0.2"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85">
        <v>21</v>
      </c>
      <c r="AZ302" s="85"/>
      <c r="BA302" s="85">
        <f t="shared" si="26"/>
        <v>0.80308572213915141</v>
      </c>
      <c r="BB302" s="85">
        <f t="shared" si="27"/>
        <v>0.85269483531129964</v>
      </c>
      <c r="BC302" s="66"/>
      <c r="BD302" s="116"/>
      <c r="BE302" s="111"/>
      <c r="BF302" s="117"/>
      <c r="BG302" s="111"/>
      <c r="BH302" s="117"/>
      <c r="BI302" s="111"/>
      <c r="BJ302" s="111"/>
      <c r="BK302" s="111"/>
      <c r="BL302" s="66"/>
      <c r="BM302" s="66"/>
      <c r="BN302" s="66"/>
      <c r="BO302" s="66"/>
    </row>
    <row r="303" spans="21:67" x14ac:dyDescent="0.2"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85">
        <v>22</v>
      </c>
      <c r="AZ303" s="85"/>
      <c r="BA303" s="85">
        <f t="shared" si="26"/>
        <v>0.81113083078968706</v>
      </c>
      <c r="BB303" s="85">
        <f t="shared" si="27"/>
        <v>0.88207113884446242</v>
      </c>
      <c r="BC303" s="66"/>
      <c r="BD303" s="116"/>
      <c r="BE303" s="111"/>
      <c r="BF303" s="117"/>
      <c r="BG303" s="111"/>
      <c r="BH303" s="117"/>
      <c r="BI303" s="111"/>
      <c r="BJ303" s="111"/>
      <c r="BK303" s="111"/>
      <c r="BL303" s="66"/>
      <c r="BM303" s="66"/>
      <c r="BN303" s="66"/>
      <c r="BO303" s="66"/>
    </row>
    <row r="304" spans="21:67" x14ac:dyDescent="0.2"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85">
        <v>23</v>
      </c>
      <c r="AZ304" s="85"/>
      <c r="BA304" s="85">
        <f t="shared" si="26"/>
        <v>0.81854673070690287</v>
      </c>
      <c r="BB304" s="85">
        <f t="shared" si="27"/>
        <v>0.90984067781184363</v>
      </c>
      <c r="BC304" s="66"/>
      <c r="BD304" s="116"/>
      <c r="BE304" s="111"/>
      <c r="BF304" s="117"/>
      <c r="BG304" s="111"/>
      <c r="BH304" s="117"/>
      <c r="BI304" s="111"/>
      <c r="BJ304" s="111"/>
      <c r="BK304" s="111"/>
      <c r="BL304" s="66"/>
      <c r="BM304" s="66"/>
      <c r="BN304" s="66"/>
      <c r="BO304" s="66"/>
    </row>
    <row r="305" spans="21:67" x14ac:dyDescent="0.2"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85">
        <v>24</v>
      </c>
      <c r="AZ305" s="85"/>
      <c r="BA305" s="85">
        <f t="shared" si="26"/>
        <v>0.82540418526801851</v>
      </c>
      <c r="BB305" s="85">
        <f t="shared" si="27"/>
        <v>0.93615841702808422</v>
      </c>
      <c r="BC305" s="66"/>
      <c r="BD305" s="116"/>
      <c r="BE305" s="111"/>
      <c r="BF305" s="117"/>
      <c r="BG305" s="111"/>
      <c r="BH305" s="117"/>
      <c r="BI305" s="111"/>
      <c r="BJ305" s="111"/>
      <c r="BK305" s="111"/>
      <c r="BL305" s="66"/>
      <c r="BM305" s="66"/>
      <c r="BN305" s="66"/>
      <c r="BO305" s="66"/>
    </row>
    <row r="306" spans="21:67" x14ac:dyDescent="0.2"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85">
        <v>25</v>
      </c>
      <c r="AZ306" s="85"/>
      <c r="BA306" s="85">
        <f t="shared" si="26"/>
        <v>0.83176377110267097</v>
      </c>
      <c r="BB306" s="85">
        <f t="shared" si="27"/>
        <v>0.96115854264487877</v>
      </c>
      <c r="BC306" s="66"/>
      <c r="BD306" s="116"/>
      <c r="BE306" s="111"/>
      <c r="BF306" s="117"/>
      <c r="BG306" s="111"/>
      <c r="BH306" s="117"/>
      <c r="BI306" s="111"/>
      <c r="BJ306" s="111"/>
      <c r="BK306" s="111"/>
      <c r="BL306" s="66"/>
      <c r="BM306" s="66"/>
      <c r="BN306" s="66"/>
      <c r="BO306" s="66"/>
    </row>
    <row r="307" spans="21:67" x14ac:dyDescent="0.2"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85">
        <v>26</v>
      </c>
      <c r="AZ307" s="85"/>
      <c r="BA307" s="85">
        <f t="shared" si="26"/>
        <v>0.83767764006829193</v>
      </c>
      <c r="BB307" s="85">
        <f t="shared" si="27"/>
        <v>0.98495796321028384</v>
      </c>
      <c r="BC307" s="66"/>
      <c r="BD307" s="116"/>
      <c r="BE307" s="111"/>
      <c r="BF307" s="117"/>
      <c r="BG307" s="111"/>
      <c r="BH307" s="117"/>
      <c r="BI307" s="111"/>
      <c r="BJ307" s="111"/>
      <c r="BK307" s="111"/>
      <c r="BL307" s="66"/>
      <c r="BM307" s="66"/>
      <c r="BN307" s="66"/>
      <c r="BO307" s="66"/>
    </row>
    <row r="308" spans="21:67" x14ac:dyDescent="0.2"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85">
        <v>27</v>
      </c>
      <c r="AZ308" s="85"/>
      <c r="BA308" s="85">
        <f t="shared" si="26"/>
        <v>0.84319092928662576</v>
      </c>
      <c r="BB308" s="85">
        <f t="shared" si="27"/>
        <v>1.0076591099672403</v>
      </c>
      <c r="BC308" s="66"/>
      <c r="BD308" s="116"/>
      <c r="BE308" s="111"/>
      <c r="BF308" s="117"/>
      <c r="BG308" s="111"/>
      <c r="BH308" s="117"/>
      <c r="BI308" s="111"/>
      <c r="BJ308" s="111"/>
      <c r="BK308" s="111"/>
      <c r="BL308" s="66"/>
      <c r="BM308" s="66"/>
      <c r="BN308" s="66"/>
      <c r="BO308" s="66"/>
    </row>
    <row r="309" spans="21:67" x14ac:dyDescent="0.2"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85">
        <v>28</v>
      </c>
      <c r="AZ309" s="85"/>
      <c r="BA309" s="85">
        <f t="shared" si="26"/>
        <v>0.84834289824407205</v>
      </c>
      <c r="BB309" s="85">
        <f t="shared" si="27"/>
        <v>1.0293521971685169</v>
      </c>
      <c r="BC309" s="66"/>
      <c r="BD309" s="116"/>
      <c r="BE309" s="111"/>
      <c r="BF309" s="117"/>
      <c r="BG309" s="111"/>
      <c r="BH309" s="117"/>
      <c r="BI309" s="111"/>
      <c r="BJ309" s="111"/>
      <c r="BK309" s="111"/>
      <c r="BL309" s="66"/>
      <c r="BM309" s="66"/>
      <c r="BN309" s="66"/>
      <c r="BO309" s="66"/>
    </row>
    <row r="310" spans="21:67" x14ac:dyDescent="0.2"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85">
        <v>29</v>
      </c>
      <c r="AZ310" s="85"/>
      <c r="BA310" s="85">
        <f t="shared" si="26"/>
        <v>0.85316785241728088</v>
      </c>
      <c r="BB310" s="85">
        <f t="shared" si="27"/>
        <v>1.0501170619298184</v>
      </c>
      <c r="BC310" s="66"/>
      <c r="BD310" s="116"/>
      <c r="BE310" s="111"/>
      <c r="BF310" s="117"/>
      <c r="BG310" s="111"/>
      <c r="BH310" s="117"/>
      <c r="BI310" s="111"/>
      <c r="BJ310" s="111"/>
      <c r="BK310" s="111"/>
      <c r="BL310" s="66"/>
      <c r="BM310" s="66"/>
      <c r="BN310" s="66"/>
      <c r="BO310" s="66"/>
    </row>
    <row r="311" spans="21:67" x14ac:dyDescent="0.2"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85">
        <v>30</v>
      </c>
      <c r="AZ311" s="85"/>
      <c r="BA311" s="85">
        <f t="shared" si="26"/>
        <v>0.85769589859089412</v>
      </c>
      <c r="BB311" s="85">
        <f t="shared" si="27"/>
        <v>1.0700246735169812</v>
      </c>
      <c r="BC311" s="66"/>
      <c r="BD311" s="116"/>
      <c r="BE311" s="111"/>
      <c r="BF311" s="117"/>
      <c r="BG311" s="111"/>
      <c r="BH311" s="117"/>
      <c r="BI311" s="111"/>
      <c r="BJ311" s="111"/>
      <c r="BK311" s="111"/>
      <c r="BL311" s="66"/>
      <c r="BM311" s="66"/>
      <c r="BN311" s="66"/>
      <c r="BO311" s="66"/>
    </row>
    <row r="312" spans="21:67" x14ac:dyDescent="0.2"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85">
        <v>31</v>
      </c>
      <c r="AZ312" s="85"/>
      <c r="BA312" s="85">
        <f t="shared" si="26"/>
        <v>0.86195356647530308</v>
      </c>
      <c r="BB312" s="85">
        <f t="shared" si="27"/>
        <v>1.0891383804138643</v>
      </c>
      <c r="BC312" s="66"/>
      <c r="BD312" s="116"/>
      <c r="BE312" s="111"/>
      <c r="BF312" s="117"/>
      <c r="BG312" s="111"/>
      <c r="BH312" s="117"/>
      <c r="BI312" s="111"/>
      <c r="BJ312" s="111"/>
      <c r="BK312" s="111"/>
      <c r="BL312" s="66"/>
      <c r="BM312" s="66"/>
      <c r="BN312" s="66"/>
      <c r="BO312" s="66"/>
    </row>
    <row r="313" spans="21:67" x14ac:dyDescent="0.2"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85">
        <v>32</v>
      </c>
      <c r="AZ313" s="85"/>
      <c r="BA313" s="85">
        <f t="shared" si="26"/>
        <v>0.86596432336006535</v>
      </c>
      <c r="BB313" s="85">
        <f t="shared" si="27"/>
        <v>1.1075149476562545</v>
      </c>
      <c r="BC313" s="66"/>
      <c r="BD313" s="116"/>
      <c r="BE313" s="111"/>
      <c r="BF313" s="117"/>
      <c r="BG313" s="111"/>
      <c r="BH313" s="117"/>
      <c r="BI313" s="111"/>
      <c r="BJ313" s="111"/>
      <c r="BK313" s="111"/>
      <c r="BL313" s="66"/>
      <c r="BM313" s="66"/>
      <c r="BN313" s="66"/>
      <c r="BO313" s="66"/>
    </row>
    <row r="314" spans="21:67" x14ac:dyDescent="0.2"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85">
        <v>33</v>
      </c>
      <c r="AZ314" s="85"/>
      <c r="BA314" s="85">
        <f t="shared" si="26"/>
        <v>0.86974900261778332</v>
      </c>
      <c r="BB314" s="85">
        <f t="shared" si="27"/>
        <v>1.125205425112858</v>
      </c>
      <c r="BC314" s="66"/>
      <c r="BD314" s="116"/>
      <c r="BE314" s="111"/>
      <c r="BF314" s="117"/>
      <c r="BG314" s="111"/>
      <c r="BH314" s="117"/>
      <c r="BI314" s="111"/>
      <c r="BJ314" s="111"/>
      <c r="BK314" s="111"/>
      <c r="BL314" s="66"/>
      <c r="BM314" s="66"/>
      <c r="BN314" s="66"/>
      <c r="BO314" s="66"/>
    </row>
    <row r="315" spans="21:67" x14ac:dyDescent="0.2"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85">
        <v>34</v>
      </c>
      <c r="AZ315" s="85"/>
      <c r="BA315" s="85">
        <f t="shared" si="26"/>
        <v>0.87332616238284333</v>
      </c>
      <c r="BB315" s="85">
        <f t="shared" si="27"/>
        <v>1.1422558785195105</v>
      </c>
      <c r="BC315" s="66"/>
      <c r="BD315" s="116"/>
      <c r="BE315" s="111"/>
      <c r="BF315" s="117"/>
      <c r="BG315" s="111"/>
      <c r="BH315" s="117"/>
      <c r="BI315" s="111"/>
      <c r="BJ315" s="111"/>
      <c r="BK315" s="111"/>
      <c r="BL315" s="66"/>
      <c r="BM315" s="66"/>
      <c r="BN315" s="66"/>
      <c r="BO315" s="66"/>
    </row>
    <row r="316" spans="21:67" x14ac:dyDescent="0.2"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85">
        <v>35</v>
      </c>
      <c r="AZ316" s="85"/>
      <c r="BA316" s="85">
        <f t="shared" si="26"/>
        <v>0.87671238729686829</v>
      </c>
      <c r="BB316" s="85">
        <f t="shared" si="27"/>
        <v>1.1587080083357935</v>
      </c>
      <c r="BC316" s="66"/>
      <c r="BD316" s="116"/>
      <c r="BE316" s="111"/>
      <c r="BF316" s="117"/>
      <c r="BG316" s="111"/>
      <c r="BH316" s="117"/>
      <c r="BI316" s="111"/>
      <c r="BJ316" s="111"/>
      <c r="BK316" s="111"/>
      <c r="BL316" s="66"/>
      <c r="BM316" s="66"/>
      <c r="BN316" s="66"/>
      <c r="BO316" s="66"/>
    </row>
    <row r="317" spans="21:67" x14ac:dyDescent="0.2"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85">
        <v>36</v>
      </c>
      <c r="AZ317" s="85"/>
      <c r="BA317" s="85">
        <f t="shared" si="26"/>
        <v>0.87992254356910704</v>
      </c>
      <c r="BB317" s="85">
        <f t="shared" si="27"/>
        <v>1.1745996763336164</v>
      </c>
      <c r="BC317" s="66"/>
      <c r="BD317" s="116"/>
      <c r="BE317" s="111"/>
      <c r="BF317" s="117"/>
      <c r="BG317" s="111"/>
      <c r="BH317" s="117"/>
      <c r="BI317" s="111"/>
      <c r="BJ317" s="111"/>
      <c r="BK317" s="111"/>
      <c r="BL317" s="66"/>
      <c r="BM317" s="66"/>
      <c r="BN317" s="66"/>
      <c r="BO317" s="66"/>
    </row>
    <row r="318" spans="21:67" x14ac:dyDescent="0.2"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85">
        <v>37</v>
      </c>
      <c r="AZ318" s="85"/>
      <c r="BA318" s="85">
        <f t="shared" si="26"/>
        <v>0.88296999554940903</v>
      </c>
      <c r="BB318" s="85">
        <f t="shared" si="27"/>
        <v>1.1899653558423671</v>
      </c>
      <c r="BC318" s="66"/>
      <c r="BD318" s="116"/>
      <c r="BE318" s="111"/>
      <c r="BF318" s="117"/>
      <c r="BG318" s="111"/>
      <c r="BH318" s="117"/>
      <c r="BI318" s="111"/>
      <c r="BJ318" s="111"/>
      <c r="BK318" s="111"/>
      <c r="BL318" s="66"/>
      <c r="BM318" s="66"/>
      <c r="BN318" s="66"/>
      <c r="BO318" s="66"/>
    </row>
    <row r="319" spans="21:67" x14ac:dyDescent="0.2"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85">
        <v>38</v>
      </c>
      <c r="AZ319" s="85"/>
      <c r="BA319" s="85">
        <f t="shared" si="26"/>
        <v>0.88586679041008265</v>
      </c>
      <c r="BB319" s="85">
        <f t="shared" si="27"/>
        <v>1.2048365184732688</v>
      </c>
      <c r="BC319" s="66"/>
      <c r="BD319" s="116"/>
      <c r="BE319" s="111"/>
      <c r="BF319" s="117"/>
      <c r="BG319" s="111"/>
      <c r="BH319" s="117"/>
      <c r="BI319" s="111"/>
      <c r="BJ319" s="111"/>
      <c r="BK319" s="111"/>
      <c r="BL319" s="66"/>
      <c r="BM319" s="66"/>
      <c r="BN319" s="66"/>
      <c r="BO319" s="66"/>
    </row>
    <row r="320" spans="21:67" x14ac:dyDescent="0.2"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85">
        <v>39</v>
      </c>
      <c r="AZ320" s="85"/>
      <c r="BA320" s="85">
        <f t="shared" si="26"/>
        <v>0.88862381627434039</v>
      </c>
      <c r="BB320" s="85">
        <f t="shared" si="27"/>
        <v>1.2192419677130799</v>
      </c>
      <c r="BC320" s="66"/>
      <c r="BD320" s="116"/>
      <c r="BE320" s="111"/>
      <c r="BF320" s="117"/>
      <c r="BG320" s="111"/>
      <c r="BH320" s="117"/>
      <c r="BI320" s="111"/>
      <c r="BJ320" s="111"/>
      <c r="BK320" s="111"/>
      <c r="BL320" s="66"/>
      <c r="BM320" s="66"/>
      <c r="BN320" s="66"/>
      <c r="BO320" s="66"/>
    </row>
    <row r="321" spans="21:67" x14ac:dyDescent="0.2"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85">
        <v>40</v>
      </c>
      <c r="AZ321" s="85"/>
      <c r="BA321" s="85">
        <f t="shared" si="26"/>
        <v>0.89125093813374556</v>
      </c>
      <c r="BB321" s="85">
        <f t="shared" si="27"/>
        <v>1.2332081278563189</v>
      </c>
      <c r="BC321" s="66"/>
      <c r="BD321" s="116"/>
      <c r="BE321" s="111"/>
      <c r="BF321" s="117"/>
      <c r="BG321" s="111"/>
      <c r="BH321" s="117"/>
      <c r="BI321" s="111"/>
      <c r="BJ321" s="111"/>
      <c r="BK321" s="111"/>
      <c r="BL321" s="66"/>
      <c r="BM321" s="66"/>
      <c r="BN321" s="66"/>
      <c r="BO321" s="66"/>
    </row>
    <row r="322" spans="21:67" x14ac:dyDescent="0.2"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85">
        <v>41</v>
      </c>
      <c r="AZ322" s="85"/>
      <c r="BA322" s="85">
        <f t="shared" si="26"/>
        <v>0.8937571151054241</v>
      </c>
      <c r="BB322" s="85">
        <f t="shared" si="27"/>
        <v>1.2467592952182935</v>
      </c>
      <c r="BC322" s="66"/>
      <c r="BD322" s="116"/>
      <c r="BE322" s="111"/>
      <c r="BF322" s="117"/>
      <c r="BG322" s="111"/>
      <c r="BH322" s="117"/>
      <c r="BI322" s="111"/>
      <c r="BJ322" s="111"/>
      <c r="BK322" s="111"/>
      <c r="BL322" s="66"/>
      <c r="BM322" s="66"/>
      <c r="BN322" s="66"/>
      <c r="BO322" s="66"/>
    </row>
    <row r="323" spans="21:67" x14ac:dyDescent="0.2"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85">
        <v>42</v>
      </c>
      <c r="AZ323" s="85"/>
      <c r="BA323" s="85">
        <f t="shared" si="26"/>
        <v>0.89615050194660462</v>
      </c>
      <c r="BB323" s="85">
        <f t="shared" si="27"/>
        <v>1.2599178573498919</v>
      </c>
      <c r="BC323" s="66"/>
      <c r="BD323" s="116"/>
      <c r="BE323" s="111"/>
      <c r="BF323" s="117"/>
      <c r="BG323" s="111"/>
      <c r="BH323" s="117"/>
      <c r="BI323" s="111"/>
      <c r="BJ323" s="111"/>
      <c r="BK323" s="111"/>
      <c r="BL323" s="66"/>
      <c r="BM323" s="66"/>
      <c r="BN323" s="66"/>
      <c r="BO323" s="66"/>
    </row>
    <row r="324" spans="21:67" x14ac:dyDescent="0.2"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85">
        <v>43</v>
      </c>
      <c r="AZ324" s="85"/>
      <c r="BA324" s="85">
        <f t="shared" si="26"/>
        <v>0.89843853723490197</v>
      </c>
      <c r="BB324" s="85">
        <f t="shared" si="27"/>
        <v>1.2727044849924158</v>
      </c>
      <c r="BC324" s="66"/>
      <c r="BD324" s="116"/>
      <c r="BE324" s="111"/>
      <c r="BF324" s="117"/>
      <c r="BG324" s="111"/>
      <c r="BH324" s="117"/>
      <c r="BI324" s="111"/>
      <c r="BJ324" s="111"/>
      <c r="BK324" s="111"/>
      <c r="BL324" s="66"/>
      <c r="BM324" s="66"/>
      <c r="BN324" s="66"/>
      <c r="BO324" s="66"/>
    </row>
    <row r="325" spans="21:67" x14ac:dyDescent="0.2"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85">
        <v>44</v>
      </c>
      <c r="AZ325" s="85"/>
      <c r="BA325" s="85">
        <f t="shared" si="26"/>
        <v>0.90062802021127852</v>
      </c>
      <c r="BB325" s="85">
        <f t="shared" si="27"/>
        <v>1.2851383007157184</v>
      </c>
      <c r="BC325" s="66"/>
      <c r="BD325" s="116"/>
      <c r="BE325" s="111"/>
      <c r="BF325" s="117"/>
      <c r="BG325" s="111"/>
      <c r="BH325" s="117"/>
      <c r="BI325" s="111"/>
      <c r="BJ325" s="111"/>
      <c r="BK325" s="111"/>
      <c r="BL325" s="66"/>
      <c r="BM325" s="66"/>
      <c r="BN325" s="66"/>
      <c r="BO325" s="66"/>
    </row>
    <row r="326" spans="21:67" x14ac:dyDescent="0.2"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85">
        <v>45</v>
      </c>
      <c r="AZ326" s="85"/>
      <c r="BA326" s="85">
        <f t="shared" si="26"/>
        <v>0.90272517794845752</v>
      </c>
      <c r="BB326" s="85">
        <f t="shared" si="27"/>
        <v>1.297237027536154</v>
      </c>
      <c r="BC326" s="66"/>
      <c r="BD326" s="116"/>
      <c r="BE326" s="111"/>
      <c r="BF326" s="117"/>
      <c r="BG326" s="111"/>
      <c r="BH326" s="117"/>
      <c r="BI326" s="111"/>
      <c r="BJ326" s="111"/>
      <c r="BK326" s="111"/>
      <c r="BL326" s="66"/>
      <c r="BM326" s="66"/>
      <c r="BN326" s="66"/>
      <c r="BO326" s="66"/>
    </row>
    <row r="327" spans="21:67" x14ac:dyDescent="0.2"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85">
        <v>46</v>
      </c>
      <c r="AZ327" s="85"/>
      <c r="BA327" s="85">
        <f t="shared" si="26"/>
        <v>0.90473572423492976</v>
      </c>
      <c r="BB327" s="85">
        <f t="shared" si="27"/>
        <v>1.3090171202821941</v>
      </c>
      <c r="BC327" s="66"/>
      <c r="BD327" s="116"/>
      <c r="BE327" s="111"/>
      <c r="BF327" s="117"/>
      <c r="BG327" s="111"/>
      <c r="BH327" s="117"/>
      <c r="BI327" s="111"/>
      <c r="BJ327" s="111"/>
      <c r="BK327" s="111"/>
      <c r="BL327" s="66"/>
      <c r="BM327" s="66"/>
      <c r="BN327" s="66"/>
      <c r="BO327" s="66"/>
    </row>
    <row r="328" spans="21:67" x14ac:dyDescent="0.2"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85">
        <v>47</v>
      </c>
      <c r="AZ328" s="85"/>
      <c r="BA328" s="85">
        <f t="shared" si="26"/>
        <v>0.90666491134127958</v>
      </c>
      <c r="BB328" s="85">
        <f t="shared" si="27"/>
        <v>1.3204938820412226</v>
      </c>
      <c r="BC328" s="66"/>
      <c r="BD328" s="116"/>
      <c r="BE328" s="111"/>
      <c r="BF328" s="117"/>
      <c r="BG328" s="111"/>
      <c r="BH328" s="117"/>
      <c r="BI328" s="111"/>
      <c r="BJ328" s="111"/>
      <c r="BK328" s="111"/>
      <c r="BL328" s="66"/>
      <c r="BM328" s="66"/>
      <c r="BN328" s="66"/>
      <c r="BO328" s="66"/>
    </row>
    <row r="329" spans="21:67" x14ac:dyDescent="0.2"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85">
        <v>48</v>
      </c>
      <c r="AZ329" s="85"/>
      <c r="BA329" s="85">
        <f t="shared" si="26"/>
        <v>0.90851757565168678</v>
      </c>
      <c r="BB329" s="85">
        <f t="shared" si="27"/>
        <v>1.3316815676626457</v>
      </c>
      <c r="BC329" s="66"/>
      <c r="BD329" s="116"/>
      <c r="BE329" s="111"/>
      <c r="BF329" s="117"/>
      <c r="BG329" s="111"/>
      <c r="BH329" s="117"/>
      <c r="BI329" s="111"/>
      <c r="BJ329" s="111"/>
      <c r="BK329" s="111"/>
      <c r="BL329" s="66"/>
      <c r="BM329" s="66"/>
      <c r="BN329" s="66"/>
      <c r="BO329" s="66"/>
    </row>
    <row r="330" spans="21:67" x14ac:dyDescent="0.2"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85">
        <v>49</v>
      </c>
      <c r="AZ330" s="85"/>
      <c r="BA330" s="85">
        <f t="shared" si="26"/>
        <v>0.91029817799152191</v>
      </c>
      <c r="BB330" s="85">
        <f t="shared" si="27"/>
        <v>1.3425934759953684</v>
      </c>
      <c r="BC330" s="66"/>
      <c r="BD330" s="116"/>
      <c r="BE330" s="111"/>
      <c r="BF330" s="117"/>
      <c r="BG330" s="111"/>
      <c r="BH330" s="117"/>
      <c r="BI330" s="111"/>
      <c r="BJ330" s="111"/>
      <c r="BK330" s="111"/>
      <c r="BL330" s="66"/>
      <c r="BM330" s="66"/>
      <c r="BN330" s="66"/>
      <c r="BO330" s="66"/>
    </row>
    <row r="331" spans="21:67" x14ac:dyDescent="0.2"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85">
        <v>50</v>
      </c>
      <c r="AZ331" s="85"/>
      <c r="BA331" s="85">
        <f t="shared" si="26"/>
        <v>0.91201083935590976</v>
      </c>
      <c r="BB331" s="85">
        <f t="shared" si="27"/>
        <v>1.3532420322904244</v>
      </c>
      <c r="BC331" s="66"/>
      <c r="BD331" s="116"/>
      <c r="BE331" s="111"/>
      <c r="BF331" s="117"/>
      <c r="BG331" s="111"/>
      <c r="BH331" s="117"/>
      <c r="BI331" s="111"/>
      <c r="BJ331" s="111"/>
      <c r="BK331" s="111"/>
      <c r="BL331" s="66"/>
      <c r="BM331" s="66"/>
      <c r="BN331" s="66"/>
      <c r="BO331" s="66"/>
    </row>
    <row r="332" spans="21:67" x14ac:dyDescent="0.2"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85">
        <v>51</v>
      </c>
      <c r="AZ332" s="85"/>
      <c r="BA332" s="85">
        <f t="shared" si="26"/>
        <v>0.91365937263917762</v>
      </c>
      <c r="BB332" s="85">
        <f t="shared" si="27"/>
        <v>1.3636388619929327</v>
      </c>
      <c r="BC332" s="66"/>
      <c r="BD332" s="116"/>
      <c r="BE332" s="111"/>
      <c r="BF332" s="117"/>
      <c r="BG332" s="111"/>
      <c r="BH332" s="117"/>
      <c r="BI332" s="111"/>
      <c r="BJ332" s="111"/>
      <c r="BK332" s="111"/>
      <c r="BL332" s="66"/>
      <c r="BM332" s="66"/>
      <c r="BN332" s="66"/>
      <c r="BO332" s="66"/>
    </row>
    <row r="333" spans="21:67" x14ac:dyDescent="0.2"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85">
        <v>52</v>
      </c>
      <c r="AZ333" s="85"/>
      <c r="BA333" s="85">
        <f t="shared" si="26"/>
        <v>0.91524731087738898</v>
      </c>
      <c r="BB333" s="85">
        <f t="shared" si="27"/>
        <v>1.3737948569742202</v>
      </c>
      <c r="BC333" s="66"/>
      <c r="BD333" s="116"/>
      <c r="BE333" s="111"/>
      <c r="BF333" s="117"/>
      <c r="BG333" s="111"/>
      <c r="BH333" s="117"/>
      <c r="BI333" s="111"/>
      <c r="BJ333" s="111"/>
      <c r="BK333" s="111"/>
      <c r="BL333" s="66"/>
      <c r="BM333" s="66"/>
      <c r="BN333" s="66"/>
      <c r="BO333" s="66"/>
    </row>
    <row r="334" spans="21:67" x14ac:dyDescent="0.2"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85">
        <v>53</v>
      </c>
      <c r="AZ334" s="85"/>
      <c r="BA334" s="85">
        <f t="shared" si="26"/>
        <v>0.91677793244260608</v>
      </c>
      <c r="BB334" s="85">
        <f t="shared" si="27"/>
        <v>1.3837202351089795</v>
      </c>
      <c r="BC334" s="66"/>
      <c r="BD334" s="116"/>
      <c r="BE334" s="111"/>
      <c r="BF334" s="117"/>
      <c r="BG334" s="111"/>
      <c r="BH334" s="117"/>
      <c r="BI334" s="111"/>
      <c r="BJ334" s="111"/>
      <c r="BK334" s="111"/>
      <c r="BL334" s="66"/>
      <c r="BM334" s="66"/>
      <c r="BN334" s="66"/>
      <c r="BO334" s="66"/>
    </row>
    <row r="335" spans="21:67" x14ac:dyDescent="0.2"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85">
        <v>54</v>
      </c>
      <c r="AZ335" s="85"/>
      <c r="BA335" s="85">
        <f t="shared" si="26"/>
        <v>0.91825428356562855</v>
      </c>
      <c r="BB335" s="85">
        <f t="shared" si="27"/>
        <v>1.3934245939790642</v>
      </c>
      <c r="BC335" s="66"/>
      <c r="BD335" s="116"/>
      <c r="BE335" s="111"/>
      <c r="BF335" s="117"/>
      <c r="BG335" s="111"/>
      <c r="BH335" s="117"/>
      <c r="BI335" s="111"/>
      <c r="BJ335" s="111"/>
      <c r="BK335" s="111"/>
      <c r="BL335" s="66"/>
      <c r="BM335" s="66"/>
      <c r="BN335" s="66"/>
      <c r="BO335" s="66"/>
    </row>
    <row r="336" spans="21:67" x14ac:dyDescent="0.2"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85">
        <v>55</v>
      </c>
      <c r="AZ336" s="85"/>
      <c r="BA336" s="85">
        <f t="shared" si="26"/>
        <v>0.91967919851170599</v>
      </c>
      <c r="BB336" s="85">
        <f t="shared" si="27"/>
        <v>1.4029169593809399</v>
      </c>
      <c r="BC336" s="66"/>
      <c r="BD336" s="116"/>
      <c r="BE336" s="111"/>
      <c r="BF336" s="117"/>
      <c r="BG336" s="111"/>
      <c r="BH336" s="117"/>
      <c r="BI336" s="111"/>
      <c r="BJ336" s="111"/>
      <c r="BK336" s="111"/>
      <c r="BL336" s="66"/>
      <c r="BM336" s="66"/>
      <c r="BN336" s="66"/>
      <c r="BO336" s="66"/>
    </row>
    <row r="337" spans="21:67" x14ac:dyDescent="0.2"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85">
        <v>56</v>
      </c>
      <c r="AZ337" s="85"/>
      <c r="BA337" s="85">
        <f t="shared" si="26"/>
        <v>0.92105531768948168</v>
      </c>
      <c r="BB337" s="85">
        <f t="shared" si="27"/>
        <v>1.4122058292249549</v>
      </c>
      <c r="BC337" s="66"/>
      <c r="BD337" s="116"/>
      <c r="BE337" s="111"/>
      <c r="BF337" s="117"/>
      <c r="BG337" s="111"/>
      <c r="BH337" s="117"/>
      <c r="BI337" s="111"/>
      <c r="BJ337" s="111"/>
      <c r="BK337" s="111"/>
      <c r="BL337" s="66"/>
      <c r="BM337" s="66"/>
      <c r="BN337" s="66"/>
      <c r="BO337" s="66"/>
    </row>
    <row r="338" spans="21:67" x14ac:dyDescent="0.2"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85">
        <v>57</v>
      </c>
      <c r="AZ338" s="85"/>
      <c r="BA338" s="85">
        <f t="shared" si="26"/>
        <v>0.92238510393584783</v>
      </c>
      <c r="BB338" s="85">
        <f t="shared" si="27"/>
        <v>1.4212992133386413</v>
      </c>
      <c r="BC338" s="66"/>
      <c r="BD338" s="116"/>
      <c r="BE338" s="111"/>
      <c r="BF338" s="117"/>
      <c r="BG338" s="111"/>
      <c r="BH338" s="117"/>
      <c r="BI338" s="111"/>
      <c r="BJ338" s="111"/>
      <c r="BK338" s="111"/>
      <c r="BL338" s="66"/>
      <c r="BM338" s="66"/>
      <c r="BN338" s="66"/>
      <c r="BO338" s="66"/>
    </row>
    <row r="339" spans="21:67" x14ac:dyDescent="0.2"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85">
        <v>58</v>
      </c>
      <c r="AZ339" s="85"/>
      <c r="BA339" s="85">
        <f t="shared" si="26"/>
        <v>0.92367085718738628</v>
      </c>
      <c r="BB339" s="85">
        <f t="shared" si="27"/>
        <v>1.4302046696214166</v>
      </c>
      <c r="BC339" s="66"/>
      <c r="BD339" s="116"/>
      <c r="BE339" s="111"/>
      <c r="BF339" s="117"/>
      <c r="BG339" s="111"/>
      <c r="BH339" s="117"/>
      <c r="BI339" s="111"/>
      <c r="BJ339" s="111"/>
      <c r="BK339" s="111"/>
      <c r="BL339" s="66"/>
      <c r="BM339" s="66"/>
      <c r="BN339" s="66"/>
      <c r="BO339" s="66"/>
    </row>
    <row r="340" spans="21:67" x14ac:dyDescent="0.2"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85">
        <v>59</v>
      </c>
      <c r="AZ340" s="85"/>
      <c r="BA340" s="85">
        <f t="shared" si="26"/>
        <v>0.92491472772173333</v>
      </c>
      <c r="BB340" s="85">
        <f t="shared" si="27"/>
        <v>1.4389293369423115</v>
      </c>
      <c r="BC340" s="66"/>
      <c r="BD340" s="116"/>
      <c r="BE340" s="111"/>
      <c r="BF340" s="117"/>
      <c r="BG340" s="111"/>
      <c r="BH340" s="117"/>
      <c r="BI340" s="111"/>
      <c r="BJ340" s="111"/>
      <c r="BK340" s="111"/>
      <c r="BL340" s="66"/>
      <c r="BM340" s="66"/>
      <c r="BN340" s="66"/>
      <c r="BO340" s="66"/>
    </row>
    <row r="341" spans="21:67" x14ac:dyDescent="0.2"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85">
        <v>60</v>
      </c>
      <c r="AZ341" s="85"/>
      <c r="BA341" s="85">
        <f t="shared" si="26"/>
        <v>0.92611872812879348</v>
      </c>
      <c r="BB341" s="85">
        <f t="shared" si="27"/>
        <v>1.4474799651243779</v>
      </c>
      <c r="BC341" s="66"/>
      <c r="BD341" s="116"/>
      <c r="BE341" s="111"/>
      <c r="BF341" s="117"/>
      <c r="BG341" s="111"/>
      <c r="BH341" s="117"/>
      <c r="BI341" s="111"/>
      <c r="BJ341" s="111"/>
      <c r="BK341" s="111"/>
      <c r="BL341" s="66"/>
      <c r="BM341" s="66"/>
      <c r="BN341" s="66"/>
      <c r="BO341" s="66"/>
    </row>
    <row r="342" spans="21:67" x14ac:dyDescent="0.2"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85">
        <v>61</v>
      </c>
      <c r="AZ342" s="85"/>
      <c r="BA342" s="85">
        <f t="shared" si="26"/>
        <v>0.92728474415161966</v>
      </c>
      <c r="BB342" s="85">
        <f t="shared" si="27"/>
        <v>1.4558629423180562</v>
      </c>
      <c r="BC342" s="66"/>
      <c r="BD342" s="116"/>
      <c r="BE342" s="111"/>
      <c r="BF342" s="117"/>
      <c r="BG342" s="111"/>
      <c r="BH342" s="117"/>
      <c r="BI342" s="111"/>
      <c r="BJ342" s="111"/>
      <c r="BK342" s="111"/>
      <c r="BL342" s="66"/>
      <c r="BM342" s="66"/>
      <c r="BN342" s="66"/>
      <c r="BO342" s="66"/>
    </row>
    <row r="343" spans="21:67" x14ac:dyDescent="0.2"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85">
        <v>62</v>
      </c>
      <c r="AZ343" s="85"/>
      <c r="BA343" s="85">
        <f t="shared" si="26"/>
        <v>0.92841454451947436</v>
      </c>
      <c r="BB343" s="85">
        <f t="shared" si="27"/>
        <v>1.4640843200300098</v>
      </c>
      <c r="BC343" s="66"/>
      <c r="BD343" s="116"/>
      <c r="BE343" s="111"/>
      <c r="BF343" s="117"/>
      <c r="BG343" s="111"/>
      <c r="BH343" s="117"/>
      <c r="BI343" s="111"/>
      <c r="BJ343" s="111"/>
      <c r="BK343" s="111"/>
      <c r="BL343" s="66"/>
      <c r="BM343" s="66"/>
      <c r="BN343" s="66"/>
      <c r="BO343" s="66"/>
    </row>
    <row r="344" spans="21:67" x14ac:dyDescent="0.2"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85">
        <v>63</v>
      </c>
      <c r="AZ344" s="85"/>
      <c r="BA344" s="85">
        <f t="shared" si="26"/>
        <v>0.92950978988064914</v>
      </c>
      <c r="BB344" s="85">
        <f t="shared" si="27"/>
        <v>1.472149836042832</v>
      </c>
      <c r="BC344" s="66"/>
      <c r="BD344" s="116"/>
      <c r="BE344" s="111"/>
      <c r="BF344" s="117"/>
      <c r="BG344" s="111"/>
      <c r="BH344" s="117"/>
      <c r="BI344" s="111"/>
      <c r="BJ344" s="111"/>
      <c r="BK344" s="111"/>
      <c r="BL344" s="66"/>
      <c r="BM344" s="66"/>
      <c r="BN344" s="66"/>
      <c r="BO344" s="66"/>
    </row>
    <row r="345" spans="21:67" x14ac:dyDescent="0.2"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85">
        <v>64</v>
      </c>
      <c r="AZ345" s="85"/>
      <c r="BA345" s="85">
        <f t="shared" si="26"/>
        <v>0.93057204092969903</v>
      </c>
      <c r="BB345" s="85">
        <f t="shared" si="27"/>
        <v>1.4800649354340571</v>
      </c>
      <c r="BC345" s="66"/>
      <c r="BD345" s="116"/>
      <c r="BE345" s="111"/>
      <c r="BF345" s="117"/>
      <c r="BG345" s="111"/>
      <c r="BH345" s="117"/>
      <c r="BI345" s="111"/>
      <c r="BJ345" s="111"/>
      <c r="BK345" s="111"/>
      <c r="BL345" s="66"/>
      <c r="BM345" s="66"/>
      <c r="BN345" s="66"/>
      <c r="BO345" s="66"/>
    </row>
    <row r="346" spans="21:67" x14ac:dyDescent="0.2"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85">
        <v>65</v>
      </c>
      <c r="AZ346" s="85"/>
      <c r="BA346" s="85">
        <f t="shared" si="26"/>
        <v>0.93160276581255219</v>
      </c>
      <c r="BB346" s="85">
        <f t="shared" si="27"/>
        <v>1.4878347898793807</v>
      </c>
      <c r="BC346" s="66"/>
      <c r="BD346" s="116"/>
      <c r="BE346" s="111"/>
      <c r="BF346" s="117"/>
      <c r="BG346" s="111"/>
      <c r="BH346" s="117"/>
      <c r="BI346" s="111"/>
      <c r="BJ346" s="111"/>
      <c r="BK346" s="111"/>
      <c r="BL346" s="66"/>
      <c r="BM346" s="66"/>
      <c r="BN346" s="66"/>
      <c r="BO346" s="66"/>
    </row>
    <row r="347" spans="21:67" x14ac:dyDescent="0.2"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85">
        <v>66</v>
      </c>
      <c r="AZ347" s="85"/>
      <c r="BA347" s="85">
        <f t="shared" ref="BA347:BA401" si="28">POWER((1-0.99),1/AY347)</f>
        <v>0.93260334688321989</v>
      </c>
      <c r="BB347" s="85">
        <f t="shared" ref="BB347:BB401" si="29">NORMSINV(BA347)</f>
        <v>1.4954643154044212</v>
      </c>
      <c r="BC347" s="66"/>
      <c r="BD347" s="116"/>
      <c r="BE347" s="111"/>
      <c r="BF347" s="117"/>
      <c r="BG347" s="111"/>
      <c r="BH347" s="117"/>
      <c r="BI347" s="111"/>
      <c r="BJ347" s="111"/>
      <c r="BK347" s="111"/>
      <c r="BL347" s="66"/>
      <c r="BM347" s="66"/>
      <c r="BN347" s="66"/>
      <c r="BO347" s="66"/>
    </row>
    <row r="348" spans="21:67" x14ac:dyDescent="0.2"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85">
        <v>67</v>
      </c>
      <c r="AZ348" s="85"/>
      <c r="BA348" s="85">
        <f t="shared" si="28"/>
        <v>0.9335750868773578</v>
      </c>
      <c r="BB348" s="85">
        <f t="shared" si="29"/>
        <v>1.5029581887313694</v>
      </c>
      <c r="BC348" s="66"/>
      <c r="BD348" s="116"/>
      <c r="BE348" s="111"/>
      <c r="BF348" s="117"/>
      <c r="BG348" s="111"/>
      <c r="BH348" s="117"/>
      <c r="BI348" s="111"/>
      <c r="BJ348" s="111"/>
      <c r="BK348" s="111"/>
      <c r="BL348" s="66"/>
      <c r="BM348" s="66"/>
      <c r="BN348" s="66"/>
      <c r="BO348" s="66"/>
    </row>
    <row r="349" spans="21:67" x14ac:dyDescent="0.2"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85">
        <v>68</v>
      </c>
      <c r="AZ349" s="85"/>
      <c r="BA349" s="85">
        <f t="shared" si="28"/>
        <v>0.93451921456053721</v>
      </c>
      <c r="BB349" s="85">
        <f t="shared" si="29"/>
        <v>1.5103208623511053</v>
      </c>
      <c r="BC349" s="66"/>
      <c r="BD349" s="116"/>
      <c r="BE349" s="111"/>
      <c r="BF349" s="117"/>
      <c r="BG349" s="111"/>
      <c r="BH349" s="117"/>
      <c r="BI349" s="111"/>
      <c r="BJ349" s="111"/>
      <c r="BK349" s="111"/>
      <c r="BL349" s="66"/>
      <c r="BM349" s="66"/>
      <c r="BN349" s="66"/>
      <c r="BO349" s="66"/>
    </row>
    <row r="350" spans="21:67" x14ac:dyDescent="0.2"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85">
        <v>69</v>
      </c>
      <c r="AZ350" s="85"/>
      <c r="BA350" s="85">
        <f t="shared" si="28"/>
        <v>0.93543688990261653</v>
      </c>
      <c r="BB350" s="85">
        <f t="shared" si="29"/>
        <v>1.5175565784374565</v>
      </c>
      <c r="BC350" s="66"/>
      <c r="BD350" s="116"/>
      <c r="BE350" s="111"/>
      <c r="BF350" s="117"/>
      <c r="BG350" s="111"/>
      <c r="BH350" s="117"/>
      <c r="BI350" s="111"/>
      <c r="BJ350" s="111"/>
      <c r="BK350" s="111"/>
      <c r="BL350" s="66"/>
      <c r="BM350" s="66"/>
      <c r="BN350" s="66"/>
      <c r="BO350" s="66"/>
    </row>
    <row r="351" spans="21:67" x14ac:dyDescent="0.2"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85">
        <v>70</v>
      </c>
      <c r="AZ351" s="85"/>
      <c r="BA351" s="85">
        <f t="shared" si="28"/>
        <v>0.93632920882394155</v>
      </c>
      <c r="BB351" s="85">
        <f t="shared" si="29"/>
        <v>1.5246693817080834</v>
      </c>
      <c r="BC351" s="66"/>
      <c r="BD351" s="116"/>
      <c r="BE351" s="111"/>
      <c r="BF351" s="117"/>
      <c r="BG351" s="111"/>
      <c r="BH351" s="117"/>
      <c r="BI351" s="111"/>
      <c r="BJ351" s="111"/>
      <c r="BK351" s="111"/>
      <c r="BL351" s="66"/>
      <c r="BM351" s="66"/>
      <c r="BN351" s="66"/>
      <c r="BO351" s="66"/>
    </row>
    <row r="352" spans="21:67" x14ac:dyDescent="0.2"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85">
        <v>71</v>
      </c>
      <c r="AZ352" s="85"/>
      <c r="BA352" s="85">
        <f t="shared" si="28"/>
        <v>0.93719720755412828</v>
      </c>
      <c r="BB352" s="85">
        <f t="shared" si="29"/>
        <v>1.5316631313256603</v>
      </c>
      <c r="BC352" s="66"/>
      <c r="BD352" s="116"/>
      <c r="BE352" s="111"/>
      <c r="BF352" s="117"/>
      <c r="BG352" s="111"/>
      <c r="BH352" s="117"/>
      <c r="BI352" s="111"/>
      <c r="BJ352" s="111"/>
      <c r="BK352" s="111"/>
      <c r="BL352" s="66"/>
      <c r="BM352" s="66"/>
      <c r="BN352" s="66"/>
      <c r="BO352" s="66"/>
    </row>
    <row r="353" spans="21:67" x14ac:dyDescent="0.2"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85">
        <v>72</v>
      </c>
      <c r="AZ353" s="85"/>
      <c r="BA353" s="85">
        <f t="shared" si="28"/>
        <v>0.93804186663981426</v>
      </c>
      <c r="BB353" s="85">
        <f t="shared" si="29"/>
        <v>1.5385415119235175</v>
      </c>
      <c r="BC353" s="66"/>
      <c r="BD353" s="116"/>
      <c r="BE353" s="111"/>
      <c r="BF353" s="117"/>
      <c r="BG353" s="111"/>
      <c r="BH353" s="117"/>
      <c r="BI353" s="111"/>
      <c r="BJ353" s="111"/>
      <c r="BK353" s="111"/>
      <c r="BL353" s="66"/>
      <c r="BM353" s="66"/>
      <c r="BN353" s="66"/>
      <c r="BO353" s="66"/>
    </row>
    <row r="354" spans="21:67" x14ac:dyDescent="0.2"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85">
        <v>73</v>
      </c>
      <c r="AZ354" s="85"/>
      <c r="BA354" s="85">
        <f t="shared" si="28"/>
        <v>0.93886411463390784</v>
      </c>
      <c r="BB354" s="85">
        <f t="shared" si="29"/>
        <v>1.5453080438314466</v>
      </c>
      <c r="BC354" s="66"/>
      <c r="BD354" s="116"/>
      <c r="BE354" s="111"/>
      <c r="BF354" s="117"/>
      <c r="BG354" s="111"/>
      <c r="BH354" s="117"/>
      <c r="BI354" s="111"/>
      <c r="BJ354" s="111"/>
      <c r="BK354" s="111"/>
      <c r="BL354" s="66"/>
      <c r="BM354" s="66"/>
      <c r="BN354" s="66"/>
      <c r="BO354" s="66"/>
    </row>
    <row r="355" spans="21:67" x14ac:dyDescent="0.2"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85">
        <v>74</v>
      </c>
      <c r="AZ355" s="85"/>
      <c r="BA355" s="85">
        <f t="shared" si="28"/>
        <v>0.93966483149546942</v>
      </c>
      <c r="BB355" s="85">
        <f t="shared" si="29"/>
        <v>1.5519660925698684</v>
      </c>
      <c r="BC355" s="66"/>
      <c r="BD355" s="116"/>
      <c r="BE355" s="111"/>
      <c r="BF355" s="117"/>
      <c r="BG355" s="111"/>
      <c r="BH355" s="117"/>
      <c r="BI355" s="111"/>
      <c r="BJ355" s="111"/>
      <c r="BK355" s="111"/>
      <c r="BL355" s="66"/>
      <c r="BM355" s="66"/>
      <c r="BN355" s="66"/>
      <c r="BO355" s="66"/>
    </row>
    <row r="356" spans="21:67" x14ac:dyDescent="0.2"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85">
        <v>75</v>
      </c>
      <c r="AZ356" s="85"/>
      <c r="BA356" s="85">
        <f t="shared" si="28"/>
        <v>0.94044485172635173</v>
      </c>
      <c r="BB356" s="85">
        <f t="shared" si="29"/>
        <v>1.5585188776739227</v>
      </c>
      <c r="BC356" s="66"/>
      <c r="BD356" s="116"/>
      <c r="BE356" s="111"/>
      <c r="BF356" s="117"/>
      <c r="BG356" s="111"/>
      <c r="BH356" s="117"/>
      <c r="BI356" s="111"/>
      <c r="BJ356" s="111"/>
      <c r="BK356" s="111"/>
      <c r="BL356" s="66"/>
      <c r="BM356" s="66"/>
      <c r="BN356" s="66"/>
      <c r="BO356" s="66"/>
    </row>
    <row r="357" spans="21:67" x14ac:dyDescent="0.2"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85">
        <v>76</v>
      </c>
      <c r="AZ357" s="85"/>
      <c r="BA357" s="85">
        <f t="shared" si="28"/>
        <v>0.94120496726806679</v>
      </c>
      <c r="BB357" s="85">
        <f t="shared" si="29"/>
        <v>1.5649694809031016</v>
      </c>
      <c r="BC357" s="66"/>
      <c r="BD357" s="116"/>
      <c r="BE357" s="111"/>
      <c r="BF357" s="117"/>
      <c r="BG357" s="111"/>
      <c r="BH357" s="117"/>
      <c r="BI357" s="111"/>
      <c r="BJ357" s="111"/>
      <c r="BK357" s="111"/>
      <c r="BL357" s="66"/>
      <c r="BM357" s="66"/>
      <c r="BN357" s="66"/>
      <c r="BO357" s="66"/>
    </row>
    <row r="358" spans="21:67" x14ac:dyDescent="0.2"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85">
        <v>77</v>
      </c>
      <c r="AZ358" s="85"/>
      <c r="BA358" s="85">
        <f t="shared" si="28"/>
        <v>0.94194593017998607</v>
      </c>
      <c r="BB358" s="85">
        <f t="shared" si="29"/>
        <v>1.5713208538867454</v>
      </c>
      <c r="BC358" s="66"/>
      <c r="BD358" s="116"/>
      <c r="BE358" s="111"/>
      <c r="BF358" s="117"/>
      <c r="BG358" s="111"/>
      <c r="BH358" s="117"/>
      <c r="BI358" s="111"/>
      <c r="BJ358" s="111"/>
      <c r="BK358" s="111"/>
      <c r="BL358" s="66"/>
      <c r="BM358" s="66"/>
      <c r="BN358" s="66"/>
      <c r="BO358" s="66"/>
    </row>
    <row r="359" spans="21:67" x14ac:dyDescent="0.2"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85">
        <v>78</v>
      </c>
      <c r="AZ359" s="85"/>
      <c r="BA359" s="85">
        <f t="shared" si="28"/>
        <v>0.94266845511788522</v>
      </c>
      <c r="BB359" s="85">
        <f t="shared" si="29"/>
        <v>1.5775758252510252</v>
      </c>
      <c r="BC359" s="66"/>
      <c r="BD359" s="116"/>
      <c r="BE359" s="111"/>
      <c r="BF359" s="117"/>
      <c r="BG359" s="111"/>
      <c r="BH359" s="117"/>
      <c r="BI359" s="111"/>
      <c r="BJ359" s="111"/>
      <c r="BK359" s="111"/>
      <c r="BL359" s="66"/>
      <c r="BM359" s="66"/>
      <c r="BN359" s="66"/>
      <c r="BO359" s="66"/>
    </row>
    <row r="360" spans="21:67" x14ac:dyDescent="0.2"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85">
        <v>79</v>
      </c>
      <c r="AZ360" s="85"/>
      <c r="BA360" s="85">
        <f t="shared" si="28"/>
        <v>0.94337322162997772</v>
      </c>
      <c r="BB360" s="85">
        <f t="shared" si="29"/>
        <v>1.58373710726877</v>
      </c>
      <c r="BC360" s="66"/>
      <c r="BD360" s="116"/>
      <c r="BE360" s="111"/>
      <c r="BF360" s="117"/>
      <c r="BG360" s="111"/>
      <c r="BH360" s="117"/>
      <c r="BI360" s="111"/>
      <c r="BJ360" s="111"/>
      <c r="BK360" s="111"/>
      <c r="BL360" s="66"/>
      <c r="BM360" s="66"/>
      <c r="BN360" s="66"/>
      <c r="BO360" s="66"/>
    </row>
    <row r="361" spans="21:67" x14ac:dyDescent="0.2"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85">
        <v>80</v>
      </c>
      <c r="AZ361" s="85"/>
      <c r="BA361" s="85">
        <f t="shared" si="28"/>
        <v>0.94406087628592339</v>
      </c>
      <c r="BB361" s="85">
        <f t="shared" si="29"/>
        <v>1.5898073020697623</v>
      </c>
      <c r="BC361" s="66"/>
      <c r="BD361" s="116"/>
      <c r="BE361" s="111"/>
      <c r="BF361" s="117"/>
      <c r="BG361" s="111"/>
      <c r="BH361" s="117"/>
      <c r="BI361" s="111"/>
      <c r="BJ361" s="111"/>
      <c r="BK361" s="111"/>
      <c r="BL361" s="66"/>
      <c r="BM361" s="66"/>
      <c r="BN361" s="66"/>
      <c r="BO361" s="66"/>
    </row>
    <row r="362" spans="21:67" x14ac:dyDescent="0.2"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85">
        <v>81</v>
      </c>
      <c r="AZ362" s="85"/>
      <c r="BA362" s="85">
        <f t="shared" si="28"/>
        <v>0.94473203465281141</v>
      </c>
      <c r="BB362" s="85">
        <f t="shared" si="29"/>
        <v>1.5957889074456795</v>
      </c>
      <c r="BC362" s="66"/>
      <c r="BD362" s="116"/>
      <c r="BE362" s="111"/>
      <c r="BF362" s="117"/>
      <c r="BG362" s="111"/>
      <c r="BH362" s="117"/>
      <c r="BI362" s="111"/>
      <c r="BJ362" s="111"/>
      <c r="BK362" s="111"/>
      <c r="BL362" s="66"/>
      <c r="BM362" s="66"/>
      <c r="BN362" s="66"/>
      <c r="BO362" s="66"/>
    </row>
    <row r="363" spans="21:67" x14ac:dyDescent="0.2"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85">
        <v>82</v>
      </c>
      <c r="AZ363" s="85"/>
      <c r="BA363" s="85">
        <f t="shared" si="28"/>
        <v>0.94538728313079401</v>
      </c>
      <c r="BB363" s="85">
        <f t="shared" si="29"/>
        <v>1.6016843222808503</v>
      </c>
      <c r="BC363" s="66"/>
      <c r="BD363" s="116"/>
      <c r="BE363" s="111"/>
      <c r="BF363" s="117"/>
      <c r="BG363" s="111"/>
      <c r="BH363" s="117"/>
      <c r="BI363" s="111"/>
      <c r="BJ363" s="111"/>
      <c r="BK363" s="111"/>
      <c r="BL363" s="66"/>
      <c r="BM363" s="66"/>
      <c r="BN363" s="66"/>
      <c r="BO363" s="66"/>
    </row>
    <row r="364" spans="21:67" x14ac:dyDescent="0.2"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85">
        <v>83</v>
      </c>
      <c r="AZ364" s="85"/>
      <c r="BA364" s="85">
        <f t="shared" si="28"/>
        <v>0.94602718065986202</v>
      </c>
      <c r="BB364" s="85">
        <f t="shared" si="29"/>
        <v>1.6074958516372075</v>
      </c>
      <c r="BC364" s="66"/>
      <c r="BD364" s="116"/>
      <c r="BE364" s="111"/>
      <c r="BF364" s="117"/>
      <c r="BG364" s="111"/>
      <c r="BH364" s="117"/>
      <c r="BI364" s="111"/>
      <c r="BJ364" s="111"/>
      <c r="BK364" s="111"/>
      <c r="BL364" s="66"/>
      <c r="BM364" s="66"/>
      <c r="BN364" s="66"/>
      <c r="BO364" s="66"/>
    </row>
    <row r="365" spans="21:67" x14ac:dyDescent="0.2"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85">
        <v>84</v>
      </c>
      <c r="AZ365" s="85"/>
      <c r="BA365" s="85">
        <f t="shared" si="28"/>
        <v>0.94665226030818972</v>
      </c>
      <c r="BB365" s="85">
        <f t="shared" si="29"/>
        <v>1.6132257115193931</v>
      </c>
      <c r="BC365" s="66"/>
      <c r="BD365" s="116"/>
      <c r="BE365" s="111"/>
      <c r="BF365" s="117"/>
      <c r="BG365" s="111"/>
      <c r="BH365" s="117"/>
      <c r="BI365" s="111"/>
      <c r="BJ365" s="111"/>
      <c r="BK365" s="111"/>
      <c r="BL365" s="66"/>
      <c r="BM365" s="66"/>
      <c r="BN365" s="66"/>
      <c r="BO365" s="66"/>
    </row>
    <row r="366" spans="21:67" x14ac:dyDescent="0.2"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85">
        <v>85</v>
      </c>
      <c r="AZ366" s="85"/>
      <c r="BA366" s="85">
        <f t="shared" si="28"/>
        <v>0.9472630307515244</v>
      </c>
      <c r="BB366" s="85">
        <f t="shared" si="29"/>
        <v>1.6188760333436989</v>
      </c>
      <c r="BC366" s="66"/>
      <c r="BD366" s="116"/>
      <c r="BE366" s="111"/>
      <c r="BF366" s="117"/>
      <c r="BG366" s="111"/>
      <c r="BH366" s="117"/>
      <c r="BI366" s="111"/>
      <c r="BJ366" s="111"/>
      <c r="BK366" s="111"/>
      <c r="BL366" s="66"/>
      <c r="BM366" s="66"/>
      <c r="BN366" s="66"/>
      <c r="BO366" s="66"/>
    </row>
    <row r="367" spans="21:67" x14ac:dyDescent="0.2"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85">
        <v>86</v>
      </c>
      <c r="AZ367" s="85"/>
      <c r="BA367" s="85">
        <f t="shared" si="28"/>
        <v>0.94785997765223839</v>
      </c>
      <c r="BB367" s="85">
        <f t="shared" si="29"/>
        <v>1.6244488681325362</v>
      </c>
      <c r="BC367" s="66"/>
      <c r="BD367" s="116"/>
      <c r="BE367" s="111"/>
      <c r="BF367" s="117"/>
      <c r="BG367" s="111"/>
      <c r="BH367" s="117"/>
      <c r="BI367" s="111"/>
      <c r="BJ367" s="111"/>
      <c r="BK367" s="111"/>
      <c r="BL367" s="66"/>
      <c r="BM367" s="66"/>
      <c r="BN367" s="66"/>
      <c r="BO367" s="66"/>
    </row>
    <row r="368" spans="21:67" x14ac:dyDescent="0.2"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85">
        <v>87</v>
      </c>
      <c r="AZ368" s="85"/>
      <c r="BA368" s="85">
        <f t="shared" si="28"/>
        <v>0.94844356494589399</v>
      </c>
      <c r="BB368" s="85">
        <f t="shared" si="29"/>
        <v>1.6299461904542989</v>
      </c>
      <c r="BC368" s="66"/>
      <c r="BD368" s="116"/>
      <c r="BE368" s="111"/>
      <c r="BF368" s="117"/>
      <c r="BG368" s="111"/>
      <c r="BH368" s="117"/>
      <c r="BI368" s="111"/>
      <c r="BJ368" s="111"/>
      <c r="BK368" s="111"/>
      <c r="BL368" s="66"/>
      <c r="BM368" s="66"/>
      <c r="BN368" s="66"/>
      <c r="BO368" s="66"/>
    </row>
    <row r="369" spans="21:67" x14ac:dyDescent="0.2"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85">
        <v>88</v>
      </c>
      <c r="AZ369" s="85"/>
      <c r="BA369" s="85">
        <f t="shared" si="28"/>
        <v>0.94901423604247293</v>
      </c>
      <c r="BB369" s="85">
        <f t="shared" si="29"/>
        <v>1.6353699021268224</v>
      </c>
      <c r="BC369" s="66"/>
      <c r="BD369" s="116"/>
      <c r="BE369" s="111"/>
      <c r="BF369" s="117"/>
      <c r="BG369" s="111"/>
      <c r="BH369" s="117"/>
      <c r="BI369" s="111"/>
      <c r="BJ369" s="111"/>
      <c r="BK369" s="111"/>
      <c r="BL369" s="66"/>
      <c r="BM369" s="66"/>
      <c r="BN369" s="66"/>
      <c r="BO369" s="66"/>
    </row>
    <row r="370" spans="21:67" x14ac:dyDescent="0.2"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85">
        <v>89</v>
      </c>
      <c r="AZ370" s="85"/>
      <c r="BA370" s="85">
        <f t="shared" si="28"/>
        <v>0.94957241494880285</v>
      </c>
      <c r="BB370" s="85">
        <f t="shared" si="29"/>
        <v>1.6407218357011806</v>
      </c>
      <c r="BC370" s="66"/>
      <c r="BD370" s="116"/>
      <c r="BE370" s="111"/>
      <c r="BF370" s="117"/>
      <c r="BG370" s="111"/>
      <c r="BH370" s="117"/>
      <c r="BI370" s="111"/>
      <c r="BJ370" s="111"/>
      <c r="BK370" s="111"/>
      <c r="BL370" s="66"/>
      <c r="BM370" s="66"/>
      <c r="BN370" s="66"/>
      <c r="BO370" s="66"/>
    </row>
    <row r="371" spans="21:67" x14ac:dyDescent="0.2"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85">
        <v>90</v>
      </c>
      <c r="AZ371" s="85"/>
      <c r="BA371" s="85">
        <f t="shared" si="28"/>
        <v>0.95011850731814373</v>
      </c>
      <c r="BB371" s="85">
        <f t="shared" si="29"/>
        <v>1.6460037577411561</v>
      </c>
      <c r="BC371" s="66"/>
      <c r="BD371" s="116"/>
      <c r="BE371" s="111"/>
      <c r="BF371" s="117"/>
      <c r="BG371" s="111"/>
      <c r="BH371" s="117"/>
      <c r="BI371" s="111"/>
      <c r="BJ371" s="111"/>
      <c r="BK371" s="111"/>
      <c r="BL371" s="66"/>
      <c r="BM371" s="66"/>
      <c r="BN371" s="66"/>
      <c r="BO371" s="66"/>
    </row>
    <row r="372" spans="21:67" x14ac:dyDescent="0.2"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85">
        <v>91</v>
      </c>
      <c r="AZ372" s="85"/>
      <c r="BA372" s="85">
        <f t="shared" si="28"/>
        <v>0.95065290143238823</v>
      </c>
      <c r="BB372" s="85">
        <f t="shared" si="29"/>
        <v>1.6512173719125227</v>
      </c>
      <c r="BC372" s="66"/>
      <c r="BD372" s="116"/>
      <c r="BE372" s="111"/>
      <c r="BF372" s="117"/>
      <c r="BG372" s="111"/>
      <c r="BH372" s="117"/>
      <c r="BI372" s="111"/>
      <c r="BJ372" s="111"/>
      <c r="BK372" s="111"/>
      <c r="BL372" s="66"/>
      <c r="BM372" s="66"/>
      <c r="BN372" s="66"/>
      <c r="BO372" s="66"/>
    </row>
    <row r="373" spans="21:67" x14ac:dyDescent="0.2"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85">
        <v>92</v>
      </c>
      <c r="AZ373" s="85"/>
      <c r="BA373" s="85">
        <f t="shared" si="28"/>
        <v>0.95117596912187063</v>
      </c>
      <c r="BB373" s="85">
        <f t="shared" si="29"/>
        <v>1.6563643218951574</v>
      </c>
      <c r="BC373" s="66"/>
      <c r="BD373" s="116"/>
      <c r="BE373" s="111"/>
      <c r="BF373" s="117"/>
      <c r="BG373" s="111"/>
      <c r="BH373" s="117"/>
      <c r="BI373" s="111"/>
      <c r="BJ373" s="111"/>
      <c r="BK373" s="111"/>
      <c r="BL373" s="66"/>
      <c r="BM373" s="66"/>
      <c r="BN373" s="66"/>
      <c r="BO373" s="66"/>
    </row>
    <row r="374" spans="21:67" x14ac:dyDescent="0.2"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85">
        <v>93</v>
      </c>
      <c r="AZ374" s="85"/>
      <c r="BA374" s="85">
        <f t="shared" si="28"/>
        <v>0.95168806662735606</v>
      </c>
      <c r="BB374" s="85">
        <f t="shared" si="29"/>
        <v>1.6614461941299388</v>
      </c>
      <c r="BC374" s="66"/>
      <c r="BD374" s="116"/>
      <c r="BE374" s="111"/>
      <c r="BF374" s="117"/>
      <c r="BG374" s="111"/>
      <c r="BH374" s="117"/>
      <c r="BI374" s="111"/>
      <c r="BJ374" s="111"/>
      <c r="BK374" s="111"/>
      <c r="BL374" s="66"/>
      <c r="BM374" s="66"/>
      <c r="BN374" s="66"/>
      <c r="BO374" s="66"/>
    </row>
    <row r="375" spans="21:67" x14ac:dyDescent="0.2"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85">
        <v>94</v>
      </c>
      <c r="AZ375" s="85"/>
      <c r="BA375" s="85">
        <f t="shared" si="28"/>
        <v>0.95218953540840789</v>
      </c>
      <c r="BB375" s="85">
        <f t="shared" si="29"/>
        <v>1.6664645204115198</v>
      </c>
      <c r="BC375" s="66"/>
      <c r="BD375" s="116"/>
      <c r="BE375" s="111"/>
      <c r="BF375" s="117"/>
      <c r="BG375" s="111"/>
      <c r="BH375" s="117"/>
      <c r="BI375" s="111"/>
      <c r="BJ375" s="111"/>
      <c r="BK375" s="111"/>
      <c r="BL375" s="66"/>
      <c r="BM375" s="66"/>
      <c r="BN375" s="66"/>
      <c r="BO375" s="66"/>
    </row>
    <row r="376" spans="21:67" x14ac:dyDescent="0.2"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85">
        <v>95</v>
      </c>
      <c r="AZ376" s="85"/>
      <c r="BA376" s="85">
        <f t="shared" si="28"/>
        <v>0.95268070290198192</v>
      </c>
      <c r="BB376" s="85">
        <f t="shared" si="29"/>
        <v>1.6714207803371446</v>
      </c>
      <c r="BC376" s="66"/>
      <c r="BD376" s="116"/>
      <c r="BE376" s="111"/>
      <c r="BF376" s="117"/>
      <c r="BG376" s="111"/>
      <c r="BH376" s="117"/>
      <c r="BI376" s="111"/>
      <c r="BJ376" s="111"/>
      <c r="BK376" s="111"/>
      <c r="BL376" s="66"/>
      <c r="BM376" s="66"/>
      <c r="BN376" s="66"/>
      <c r="BO376" s="66"/>
    </row>
    <row r="377" spans="21:67" x14ac:dyDescent="0.2"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85">
        <v>96</v>
      </c>
      <c r="AZ377" s="85"/>
      <c r="BA377" s="85">
        <f t="shared" si="28"/>
        <v>0.95316188323478757</v>
      </c>
      <c r="BB377" s="85">
        <f t="shared" si="29"/>
        <v>1.6763164036209692</v>
      </c>
      <c r="BC377" s="66"/>
      <c r="BD377" s="116"/>
      <c r="BE377" s="111"/>
      <c r="BF377" s="117"/>
      <c r="BG377" s="111"/>
      <c r="BH377" s="117"/>
      <c r="BI377" s="111"/>
      <c r="BJ377" s="111"/>
      <c r="BK377" s="111"/>
      <c r="BL377" s="66"/>
      <c r="BM377" s="66"/>
      <c r="BN377" s="66"/>
      <c r="BO377" s="66"/>
    </row>
    <row r="378" spans="21:67" x14ac:dyDescent="0.2"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85">
        <v>97</v>
      </c>
      <c r="AZ378" s="85"/>
      <c r="BA378" s="85">
        <f t="shared" si="28"/>
        <v>0.95363337789266778</v>
      </c>
      <c r="BB378" s="85">
        <f t="shared" si="29"/>
        <v>1.6811527722825717</v>
      </c>
      <c r="BC378" s="66"/>
      <c r="BD378" s="116"/>
      <c r="BE378" s="111"/>
      <c r="BF378" s="117"/>
      <c r="BG378" s="111"/>
      <c r="BH378" s="117"/>
      <c r="BI378" s="111"/>
      <c r="BJ378" s="111"/>
      <c r="BK378" s="111"/>
      <c r="BL378" s="66"/>
      <c r="BM378" s="66"/>
      <c r="BN378" s="66"/>
      <c r="BO378" s="66"/>
    </row>
    <row r="379" spans="21:67" x14ac:dyDescent="0.2"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85">
        <v>98</v>
      </c>
      <c r="AZ379" s="85"/>
      <c r="BA379" s="85">
        <f t="shared" si="28"/>
        <v>0.95409547634999392</v>
      </c>
      <c r="BB379" s="85">
        <f t="shared" si="29"/>
        <v>1.6859312227177525</v>
      </c>
      <c r="BC379" s="66"/>
      <c r="BD379" s="116"/>
      <c r="BE379" s="111"/>
      <c r="BF379" s="117"/>
      <c r="BG379" s="111"/>
      <c r="BH379" s="117"/>
      <c r="BI379" s="111"/>
      <c r="BJ379" s="111"/>
      <c r="BK379" s="111"/>
      <c r="BL379" s="66"/>
      <c r="BM379" s="66"/>
      <c r="BN379" s="66"/>
      <c r="BO379" s="66"/>
    </row>
    <row r="380" spans="21:67" x14ac:dyDescent="0.2"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85">
        <v>99</v>
      </c>
      <c r="AZ380" s="85"/>
      <c r="BA380" s="85">
        <f t="shared" si="28"/>
        <v>0.95454845666183408</v>
      </c>
      <c r="BB380" s="85">
        <f t="shared" si="29"/>
        <v>1.6906530476590824</v>
      </c>
      <c r="BC380" s="66"/>
      <c r="BD380" s="116"/>
      <c r="BE380" s="111"/>
      <c r="BF380" s="117"/>
      <c r="BG380" s="111"/>
      <c r="BH380" s="117"/>
      <c r="BI380" s="111"/>
      <c r="BJ380" s="111"/>
      <c r="BK380" s="111"/>
      <c r="BL380" s="66"/>
      <c r="BM380" s="66"/>
      <c r="BN380" s="66"/>
      <c r="BO380" s="66"/>
    </row>
    <row r="381" spans="21:67" x14ac:dyDescent="0.2"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85">
        <v>100</v>
      </c>
      <c r="AZ381" s="85"/>
      <c r="BA381" s="85">
        <f t="shared" si="28"/>
        <v>0.954992586021436</v>
      </c>
      <c r="BB381" s="85">
        <f t="shared" si="29"/>
        <v>1.695319498033117</v>
      </c>
      <c r="BC381" s="66"/>
      <c r="BD381" s="116"/>
      <c r="BE381" s="111"/>
      <c r="BF381" s="117"/>
      <c r="BG381" s="111"/>
      <c r="BH381" s="117"/>
      <c r="BI381" s="111"/>
      <c r="BJ381" s="111"/>
      <c r="BK381" s="111"/>
      <c r="BL381" s="66"/>
      <c r="BM381" s="66"/>
      <c r="BN381" s="66"/>
      <c r="BO381" s="66"/>
    </row>
    <row r="382" spans="21:67" x14ac:dyDescent="0.2"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85">
        <v>101</v>
      </c>
      <c r="AZ382" s="85"/>
      <c r="BA382" s="85">
        <f t="shared" si="28"/>
        <v>0.9554281212853748</v>
      </c>
      <c r="BB382" s="85">
        <f t="shared" si="29"/>
        <v>1.6999317847207334</v>
      </c>
      <c r="BC382" s="66"/>
      <c r="BD382" s="116"/>
      <c r="BE382" s="111"/>
      <c r="BF382" s="117"/>
      <c r="BG382" s="111"/>
      <c r="BH382" s="117"/>
      <c r="BI382" s="111"/>
      <c r="BJ382" s="111"/>
      <c r="BK382" s="111"/>
      <c r="BL382" s="66"/>
      <c r="BM382" s="66"/>
      <c r="BN382" s="66"/>
      <c r="BO382" s="66"/>
    </row>
    <row r="383" spans="21:67" x14ac:dyDescent="0.2"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85">
        <v>102</v>
      </c>
      <c r="AZ383" s="85"/>
      <c r="BA383" s="85">
        <f t="shared" si="28"/>
        <v>0.95585530946852915</v>
      </c>
      <c r="BB383" s="85">
        <f t="shared" si="29"/>
        <v>1.7044910802265318</v>
      </c>
      <c r="BC383" s="66"/>
      <c r="BD383" s="116"/>
      <c r="BE383" s="111"/>
      <c r="BF383" s="117"/>
      <c r="BG383" s="111"/>
      <c r="BH383" s="117"/>
      <c r="BI383" s="111"/>
      <c r="BJ383" s="111"/>
      <c r="BK383" s="111"/>
      <c r="BL383" s="66"/>
      <c r="BM383" s="66"/>
      <c r="BN383" s="66"/>
      <c r="BO383" s="66"/>
    </row>
    <row r="384" spans="21:67" x14ac:dyDescent="0.2"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85">
        <v>103</v>
      </c>
      <c r="AZ384" s="85"/>
      <c r="BA384" s="85">
        <f t="shared" si="28"/>
        <v>0.95627438821089084</v>
      </c>
      <c r="BB384" s="85">
        <f t="shared" si="29"/>
        <v>1.708998520262865</v>
      </c>
      <c r="BC384" s="66"/>
      <c r="BD384" s="116"/>
      <c r="BE384" s="111"/>
      <c r="BF384" s="117"/>
      <c r="BG384" s="111"/>
      <c r="BH384" s="117"/>
      <c r="BI384" s="111"/>
      <c r="BJ384" s="111"/>
      <c r="BK384" s="111"/>
      <c r="BL384" s="66"/>
      <c r="BM384" s="66"/>
      <c r="BN384" s="66"/>
      <c r="BO384" s="66"/>
    </row>
    <row r="385" spans="21:67" x14ac:dyDescent="0.2"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85">
        <v>104</v>
      </c>
      <c r="AZ385" s="85"/>
      <c r="BA385" s="85">
        <f t="shared" si="28"/>
        <v>0.95668558621805788</v>
      </c>
      <c r="BB385" s="85">
        <f t="shared" si="29"/>
        <v>1.7134552052536336</v>
      </c>
      <c r="BC385" s="66"/>
      <c r="BD385" s="116"/>
      <c r="BE385" s="111"/>
      <c r="BF385" s="117"/>
      <c r="BG385" s="111"/>
      <c r="BH385" s="117"/>
      <c r="BI385" s="111"/>
      <c r="BJ385" s="111"/>
      <c r="BK385" s="111"/>
      <c r="BL385" s="66"/>
      <c r="BM385" s="66"/>
      <c r="BN385" s="66"/>
      <c r="BO385" s="66"/>
    </row>
    <row r="386" spans="21:67" x14ac:dyDescent="0.2"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85">
        <v>105</v>
      </c>
      <c r="AZ386" s="85"/>
      <c r="BA386" s="85">
        <f t="shared" si="28"/>
        <v>0.95708912367712784</v>
      </c>
      <c r="BB386" s="85">
        <f t="shared" si="29"/>
        <v>1.7178622017626706</v>
      </c>
      <c r="BC386" s="66"/>
      <c r="BD386" s="116"/>
      <c r="BE386" s="111"/>
      <c r="BF386" s="117"/>
      <c r="BG386" s="111"/>
      <c r="BH386" s="117"/>
      <c r="BI386" s="111"/>
      <c r="BJ386" s="111"/>
      <c r="BK386" s="111"/>
      <c r="BL386" s="66"/>
      <c r="BM386" s="66"/>
      <c r="BN386" s="66"/>
      <c r="BO386" s="66"/>
    </row>
    <row r="387" spans="21:67" x14ac:dyDescent="0.2"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85">
        <v>106</v>
      </c>
      <c r="AZ387" s="85"/>
      <c r="BA387" s="85">
        <f t="shared" si="28"/>
        <v>0.9574852126495772</v>
      </c>
      <c r="BB387" s="85">
        <f t="shared" si="29"/>
        <v>1.7222205438511624</v>
      </c>
      <c r="BC387" s="66"/>
      <c r="BD387" s="116"/>
      <c r="BE387" s="111"/>
      <c r="BF387" s="117"/>
      <c r="BG387" s="111"/>
      <c r="BH387" s="117"/>
      <c r="BI387" s="111"/>
      <c r="BJ387" s="111"/>
      <c r="BK387" s="111"/>
      <c r="BL387" s="66"/>
      <c r="BM387" s="66"/>
      <c r="BN387" s="66"/>
      <c r="BO387" s="66"/>
    </row>
    <row r="388" spans="21:67" x14ac:dyDescent="0.2"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85">
        <v>107</v>
      </c>
      <c r="AZ388" s="85"/>
      <c r="BA388" s="85">
        <f t="shared" si="28"/>
        <v>0.95787405744259901</v>
      </c>
      <c r="BB388" s="85">
        <f t="shared" si="29"/>
        <v>1.7265312343682779</v>
      </c>
      <c r="BC388" s="66"/>
      <c r="BD388" s="116"/>
      <c r="BE388" s="111"/>
      <c r="BF388" s="117"/>
      <c r="BG388" s="111"/>
      <c r="BH388" s="117"/>
      <c r="BI388" s="111"/>
      <c r="BJ388" s="111"/>
      <c r="BK388" s="111"/>
      <c r="BL388" s="66"/>
      <c r="BM388" s="66"/>
      <c r="BN388" s="66"/>
      <c r="BO388" s="66"/>
    </row>
    <row r="389" spans="21:67" x14ac:dyDescent="0.2"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85">
        <v>108</v>
      </c>
      <c r="AZ389" s="85"/>
      <c r="BA389" s="85">
        <f t="shared" si="28"/>
        <v>0.95825585496026511</v>
      </c>
      <c r="BB389" s="85">
        <f t="shared" si="29"/>
        <v>1.7307952461788902</v>
      </c>
      <c r="BC389" s="66"/>
      <c r="BD389" s="116"/>
      <c r="BE389" s="111"/>
      <c r="BF389" s="117"/>
      <c r="BG389" s="111"/>
      <c r="BH389" s="117"/>
      <c r="BI389" s="111"/>
      <c r="BJ389" s="111"/>
      <c r="BK389" s="111"/>
      <c r="BL389" s="66"/>
      <c r="BM389" s="66"/>
      <c r="BN389" s="66"/>
      <c r="BO389" s="66"/>
    </row>
    <row r="390" spans="21:67" x14ac:dyDescent="0.2"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85">
        <v>109</v>
      </c>
      <c r="AZ390" s="85"/>
      <c r="BA390" s="85">
        <f t="shared" si="28"/>
        <v>0.95863079503577908</v>
      </c>
      <c r="BB390" s="85">
        <f t="shared" si="29"/>
        <v>1.7350135233320123</v>
      </c>
      <c r="BC390" s="66"/>
      <c r="BD390" s="116"/>
      <c r="BE390" s="111"/>
      <c r="BF390" s="117"/>
      <c r="BG390" s="111"/>
      <c r="BH390" s="117"/>
      <c r="BI390" s="111"/>
      <c r="BJ390" s="111"/>
      <c r="BK390" s="111"/>
      <c r="BL390" s="66"/>
      <c r="BM390" s="66"/>
      <c r="BN390" s="66"/>
      <c r="BO390" s="66"/>
    </row>
    <row r="391" spans="21:67" x14ac:dyDescent="0.2"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85">
        <v>110</v>
      </c>
      <c r="AZ391" s="85"/>
      <c r="BA391" s="85">
        <f t="shared" si="28"/>
        <v>0.95899906074599783</v>
      </c>
      <c r="BB391" s="85">
        <f t="shared" si="29"/>
        <v>1.7391869821733341</v>
      </c>
      <c r="BC391" s="66"/>
      <c r="BD391" s="116"/>
      <c r="BE391" s="111"/>
      <c r="BF391" s="117"/>
      <c r="BG391" s="111"/>
      <c r="BH391" s="117"/>
      <c r="BI391" s="111"/>
      <c r="BJ391" s="111"/>
      <c r="BK391" s="111"/>
      <c r="BL391" s="66"/>
      <c r="BM391" s="66"/>
      <c r="BN391" s="66"/>
      <c r="BO391" s="66"/>
    </row>
    <row r="392" spans="21:67" x14ac:dyDescent="0.2"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85">
        <v>111</v>
      </c>
      <c r="AZ392" s="85"/>
      <c r="BA392" s="85">
        <f t="shared" si="28"/>
        <v>0.95936082870931427</v>
      </c>
      <c r="BB392" s="85">
        <f t="shared" si="29"/>
        <v>1.7433165124050003</v>
      </c>
      <c r="BC392" s="66"/>
      <c r="BD392" s="116"/>
      <c r="BE392" s="111"/>
      <c r="BF392" s="117"/>
      <c r="BG392" s="111"/>
      <c r="BH392" s="117"/>
      <c r="BI392" s="111"/>
      <c r="BJ392" s="111"/>
      <c r="BK392" s="111"/>
      <c r="BL392" s="66"/>
      <c r="BM392" s="66"/>
      <c r="BN392" s="66"/>
      <c r="BO392" s="66"/>
    </row>
    <row r="393" spans="21:67" x14ac:dyDescent="0.2"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85">
        <v>112</v>
      </c>
      <c r="AZ393" s="85"/>
      <c r="BA393" s="85">
        <f t="shared" si="28"/>
        <v>0.95971626936792198</v>
      </c>
      <c r="BB393" s="85">
        <f t="shared" si="29"/>
        <v>1.7474029780956282</v>
      </c>
      <c r="BC393" s="66"/>
      <c r="BD393" s="116"/>
      <c r="BE393" s="111"/>
      <c r="BF393" s="117"/>
      <c r="BG393" s="111"/>
      <c r="BH393" s="117"/>
      <c r="BI393" s="111"/>
      <c r="BJ393" s="111"/>
      <c r="BK393" s="111"/>
      <c r="BL393" s="66"/>
      <c r="BM393" s="66"/>
      <c r="BN393" s="66"/>
      <c r="BO393" s="66"/>
    </row>
    <row r="394" spans="21:67" x14ac:dyDescent="0.2"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85">
        <v>113</v>
      </c>
      <c r="AZ394" s="85"/>
      <c r="BA394" s="85">
        <f t="shared" si="28"/>
        <v>0.96006554725540494</v>
      </c>
      <c r="BB394" s="85">
        <f t="shared" si="29"/>
        <v>1.7514472186432763</v>
      </c>
      <c r="BC394" s="66"/>
      <c r="BD394" s="116"/>
      <c r="BE394" s="111"/>
      <c r="BF394" s="117"/>
      <c r="BG394" s="111"/>
      <c r="BH394" s="117"/>
      <c r="BI394" s="111"/>
      <c r="BJ394" s="111"/>
      <c r="BK394" s="111"/>
      <c r="BL394" s="66"/>
      <c r="BM394" s="66"/>
      <c r="BN394" s="66"/>
      <c r="BO394" s="66"/>
    </row>
    <row r="395" spans="21:67" x14ac:dyDescent="0.2"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85">
        <v>114</v>
      </c>
      <c r="AZ395" s="85"/>
      <c r="BA395" s="85">
        <f t="shared" si="28"/>
        <v>0.96040882125053806</v>
      </c>
      <c r="BB395" s="85">
        <f t="shared" si="29"/>
        <v>1.7554500496939986</v>
      </c>
      <c r="BC395" s="66"/>
      <c r="BD395" s="116"/>
      <c r="BE395" s="111"/>
      <c r="BF395" s="117"/>
      <c r="BG395" s="111"/>
      <c r="BH395" s="117"/>
      <c r="BI395" s="111"/>
      <c r="BJ395" s="111"/>
      <c r="BK395" s="111"/>
      <c r="BL395" s="66"/>
      <c r="BM395" s="66"/>
      <c r="BN395" s="66"/>
      <c r="BO395" s="66"/>
    </row>
    <row r="396" spans="21:67" x14ac:dyDescent="0.2"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85">
        <v>115</v>
      </c>
      <c r="AZ396" s="85"/>
      <c r="BA396" s="85">
        <f t="shared" si="28"/>
        <v>0.96074624481811799</v>
      </c>
      <c r="BB396" s="85">
        <f t="shared" si="29"/>
        <v>1.7594122640183736</v>
      </c>
      <c r="BC396" s="66"/>
      <c r="BD396" s="116"/>
      <c r="BE396" s="111"/>
      <c r="BF396" s="117"/>
      <c r="BG396" s="111"/>
      <c r="BH396" s="117"/>
      <c r="BI396" s="111"/>
      <c r="BJ396" s="111"/>
      <c r="BK396" s="111"/>
      <c r="BL396" s="66"/>
      <c r="BM396" s="66"/>
      <c r="BN396" s="66"/>
      <c r="BO396" s="66"/>
    </row>
    <row r="397" spans="21:67" x14ac:dyDescent="0.2"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85">
        <v>116</v>
      </c>
      <c r="AZ397" s="85"/>
      <c r="BA397" s="85">
        <f t="shared" si="28"/>
        <v>0.96107796623759212</v>
      </c>
      <c r="BB397" s="85">
        <f t="shared" si="29"/>
        <v>1.7633346323483075</v>
      </c>
      <c r="BC397" s="66"/>
      <c r="BD397" s="116"/>
      <c r="BE397" s="111"/>
      <c r="BF397" s="117"/>
      <c r="BG397" s="111"/>
      <c r="BH397" s="117"/>
      <c r="BI397" s="111"/>
      <c r="BJ397" s="111"/>
      <c r="BK397" s="111"/>
      <c r="BL397" s="66"/>
      <c r="BM397" s="66"/>
      <c r="BN397" s="66"/>
      <c r="BO397" s="66"/>
    </row>
    <row r="398" spans="21:67" x14ac:dyDescent="0.2"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85">
        <v>117</v>
      </c>
      <c r="AZ398" s="85"/>
      <c r="BA398" s="85">
        <f t="shared" si="28"/>
        <v>0.9614041288202001</v>
      </c>
      <c r="BB398" s="85">
        <f t="shared" si="29"/>
        <v>1.7672179041762153</v>
      </c>
      <c r="BC398" s="66"/>
      <c r="BD398" s="116"/>
      <c r="BE398" s="111"/>
      <c r="BF398" s="117"/>
      <c r="BG398" s="111"/>
      <c r="BH398" s="117"/>
      <c r="BI398" s="111"/>
      <c r="BJ398" s="111"/>
      <c r="BK398" s="111"/>
      <c r="BL398" s="66"/>
      <c r="BM398" s="66"/>
      <c r="BN398" s="66"/>
      <c r="BO398" s="66"/>
    </row>
    <row r="399" spans="21:67" x14ac:dyDescent="0.2"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85">
        <v>118</v>
      </c>
      <c r="AZ399" s="85"/>
      <c r="BA399" s="85">
        <f t="shared" si="28"/>
        <v>0.96172487111529636</v>
      </c>
      <c r="BB399" s="85">
        <f t="shared" si="29"/>
        <v>1.7710628085186089</v>
      </c>
      <c r="BC399" s="66"/>
      <c r="BD399" s="116"/>
      <c r="BE399" s="111"/>
      <c r="BF399" s="117"/>
      <c r="BG399" s="111"/>
      <c r="BH399" s="117"/>
      <c r="BI399" s="111"/>
      <c r="BJ399" s="111"/>
      <c r="BK399" s="111"/>
      <c r="BL399" s="66"/>
      <c r="BM399" s="66"/>
      <c r="BN399" s="66"/>
      <c r="BO399" s="66"/>
    </row>
    <row r="400" spans="21:67" x14ac:dyDescent="0.2"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85">
        <v>119</v>
      </c>
      <c r="AZ400" s="85"/>
      <c r="BA400" s="85">
        <f t="shared" si="28"/>
        <v>0.96204032710647591</v>
      </c>
      <c r="BB400" s="85">
        <f t="shared" si="29"/>
        <v>1.7748700546459288</v>
      </c>
      <c r="BC400" s="66"/>
      <c r="BD400" s="116"/>
      <c r="BE400" s="111"/>
      <c r="BF400" s="117"/>
      <c r="BG400" s="111"/>
      <c r="BH400" s="117"/>
      <c r="BI400" s="111"/>
      <c r="BJ400" s="111"/>
      <c r="BK400" s="111"/>
      <c r="BL400" s="66"/>
      <c r="BM400" s="66"/>
      <c r="BN400" s="66"/>
      <c r="BO400" s="66"/>
    </row>
    <row r="401" spans="21:67" x14ac:dyDescent="0.2"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85">
        <v>120</v>
      </c>
      <c r="AZ401" s="85"/>
      <c r="BA401" s="85">
        <f t="shared" si="28"/>
        <v>0.96235062639808855</v>
      </c>
      <c r="BB401" s="85">
        <f t="shared" si="29"/>
        <v>1.7786403327804301</v>
      </c>
      <c r="BC401" s="66"/>
      <c r="BD401" s="116"/>
      <c r="BE401" s="111"/>
      <c r="BF401" s="117"/>
      <c r="BG401" s="111"/>
      <c r="BH401" s="117"/>
      <c r="BI401" s="111"/>
      <c r="BJ401" s="111"/>
      <c r="BK401" s="111"/>
      <c r="BL401" s="66"/>
      <c r="BM401" s="66"/>
      <c r="BN401" s="66"/>
      <c r="BO401" s="66"/>
    </row>
  </sheetData>
  <mergeCells count="96">
    <mergeCell ref="O5:V5"/>
    <mergeCell ref="B1:F3"/>
    <mergeCell ref="J1:M1"/>
    <mergeCell ref="J2:M2"/>
    <mergeCell ref="J3:M3"/>
    <mergeCell ref="O4:V4"/>
    <mergeCell ref="C6:D6"/>
    <mergeCell ref="E6:F6"/>
    <mergeCell ref="G6:I6"/>
    <mergeCell ref="O6:V7"/>
    <mergeCell ref="C8:D8"/>
    <mergeCell ref="E8:F8"/>
    <mergeCell ref="G8:I8"/>
    <mergeCell ref="O8:V8"/>
    <mergeCell ref="C12:D12"/>
    <mergeCell ref="E12:F12"/>
    <mergeCell ref="G12:H12"/>
    <mergeCell ref="I12:K12"/>
    <mergeCell ref="O12:V12"/>
    <mergeCell ref="O9:V10"/>
    <mergeCell ref="C10:D10"/>
    <mergeCell ref="E10:F10"/>
    <mergeCell ref="G10:H10"/>
    <mergeCell ref="O11:V11"/>
    <mergeCell ref="C14:D14"/>
    <mergeCell ref="E14:F14"/>
    <mergeCell ref="G14:H14"/>
    <mergeCell ref="O14:V16"/>
    <mergeCell ref="B15:M15"/>
    <mergeCell ref="C16:D16"/>
    <mergeCell ref="E16:F16"/>
    <mergeCell ref="G16:H16"/>
    <mergeCell ref="F18:F139"/>
    <mergeCell ref="G18:I19"/>
    <mergeCell ref="K18:M19"/>
    <mergeCell ref="O18:S18"/>
    <mergeCell ref="O20:S20"/>
    <mergeCell ref="O22:S22"/>
    <mergeCell ref="O24:S24"/>
    <mergeCell ref="O27:R28"/>
    <mergeCell ref="O30:S31"/>
    <mergeCell ref="O41:R42"/>
    <mergeCell ref="O44:S45"/>
    <mergeCell ref="T30:T31"/>
    <mergeCell ref="U30:U31"/>
    <mergeCell ref="O34:R35"/>
    <mergeCell ref="O37:S38"/>
    <mergeCell ref="T37:T38"/>
    <mergeCell ref="U37:U38"/>
    <mergeCell ref="T44:T45"/>
    <mergeCell ref="U44:U45"/>
    <mergeCell ref="AY152:BB153"/>
    <mergeCell ref="BD152:BH153"/>
    <mergeCell ref="BM152:BO153"/>
    <mergeCell ref="BJ152:BK153"/>
    <mergeCell ref="U156:W156"/>
    <mergeCell ref="AA156:AC156"/>
    <mergeCell ref="AG156:AI156"/>
    <mergeCell ref="AM156:AO156"/>
    <mergeCell ref="AS156:AU156"/>
    <mergeCell ref="AS157:AU157"/>
    <mergeCell ref="U158:W158"/>
    <mergeCell ref="U160:W160"/>
    <mergeCell ref="U162:W162"/>
    <mergeCell ref="AA162:AC162"/>
    <mergeCell ref="AG162:AI162"/>
    <mergeCell ref="U164:W164"/>
    <mergeCell ref="AA164:AC164"/>
    <mergeCell ref="AG164:AI164"/>
    <mergeCell ref="U166:W166"/>
    <mergeCell ref="AA166:AC166"/>
    <mergeCell ref="Q190:T196"/>
    <mergeCell ref="AM168:AO168"/>
    <mergeCell ref="AS170:AU170"/>
    <mergeCell ref="U172:W172"/>
    <mergeCell ref="AA172:AC172"/>
    <mergeCell ref="AG172:AI172"/>
    <mergeCell ref="AM172:AO172"/>
    <mergeCell ref="AS172:AU172"/>
    <mergeCell ref="U168:W168"/>
    <mergeCell ref="AA168:AC168"/>
    <mergeCell ref="AG168:AI168"/>
    <mergeCell ref="U174:W174"/>
    <mergeCell ref="AA174:AC174"/>
    <mergeCell ref="AG174:AI174"/>
    <mergeCell ref="AM174:AO174"/>
    <mergeCell ref="AS174:AU174"/>
    <mergeCell ref="Q211:T213"/>
    <mergeCell ref="V211:V213"/>
    <mergeCell ref="AY278:BB279"/>
    <mergeCell ref="AS198:AT202"/>
    <mergeCell ref="Q203:T205"/>
    <mergeCell ref="V203:V205"/>
    <mergeCell ref="AS203:AT203"/>
    <mergeCell ref="Q207:T209"/>
    <mergeCell ref="V207:V209"/>
  </mergeCells>
  <dataValidations count="7">
    <dataValidation type="list" allowBlank="1" showInputMessage="1" showErrorMessage="1" sqref="G10">
      <formula1>$Q$154:$Q$161</formula1>
    </dataValidation>
    <dataValidation type="list" allowBlank="1" showInputMessage="1" showErrorMessage="1" sqref="G8:I8">
      <formula1>$Q$167:$Q$171</formula1>
    </dataValidation>
    <dataValidation type="list" allowBlank="1" showInputMessage="1" showErrorMessage="1" sqref="G6:I6">
      <formula1>$N$154:$N$249</formula1>
    </dataValidation>
    <dataValidation showDropDown="1" showInputMessage="1" showErrorMessage="1" sqref="G12 G14"/>
    <dataValidation type="list" showInputMessage="1" showErrorMessage="1" sqref="U63 U29 U46 U36 U43">
      <formula1>$Q$176:$Q$179</formula1>
    </dataValidation>
    <dataValidation type="list" allowBlank="1" showInputMessage="1" showErrorMessage="1" sqref="G16">
      <formula1>Q173:Q174</formula1>
    </dataValidation>
    <dataValidation type="list" allowBlank="1" showInputMessage="1" showErrorMessage="1" sqref="H16">
      <formula1>R172:R173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01"/>
  <sheetViews>
    <sheetView zoomScaleNormal="100" workbookViewId="0">
      <selection activeCell="W31" sqref="W31"/>
    </sheetView>
  </sheetViews>
  <sheetFormatPr defaultRowHeight="12.75" x14ac:dyDescent="0.2"/>
  <cols>
    <col min="1" max="1" width="3.7109375" customWidth="1"/>
    <col min="2" max="2" width="2.7109375" customWidth="1"/>
    <col min="3" max="3" width="5.7109375" customWidth="1"/>
    <col min="5" max="5" width="5.7109375" customWidth="1"/>
    <col min="6" max="6" width="2.7109375" customWidth="1"/>
    <col min="7" max="7" width="5.7109375" customWidth="1"/>
    <col min="9" max="9" width="5.7109375" customWidth="1"/>
    <col min="10" max="10" width="2.7109375" customWidth="1"/>
    <col min="11" max="11" width="5.7109375" customWidth="1"/>
    <col min="13" max="13" width="5.7109375" customWidth="1"/>
    <col min="17" max="17" width="10.5703125" customWidth="1"/>
    <col min="20" max="20" width="9.5703125" bestFit="1" customWidth="1"/>
    <col min="21" max="21" width="16" customWidth="1"/>
  </cols>
  <sheetData>
    <row r="1" spans="1:43" ht="13.5" customHeight="1" thickBot="1" x14ac:dyDescent="0.3">
      <c r="A1" s="226" t="s">
        <v>156</v>
      </c>
      <c r="B1" s="330" t="s">
        <v>112</v>
      </c>
      <c r="C1" s="331"/>
      <c r="D1" s="331"/>
      <c r="E1" s="332"/>
      <c r="F1" s="333"/>
      <c r="H1" s="17" t="s">
        <v>6</v>
      </c>
      <c r="I1" s="13"/>
      <c r="J1" s="343" t="s">
        <v>155</v>
      </c>
      <c r="K1" s="344"/>
      <c r="L1" s="344"/>
      <c r="M1" s="345"/>
      <c r="W1" s="43"/>
      <c r="AJ1" s="30"/>
      <c r="AK1" s="30"/>
      <c r="AL1" s="30"/>
      <c r="AM1" s="30"/>
      <c r="AN1" s="30"/>
      <c r="AO1" s="30"/>
      <c r="AP1" s="27"/>
      <c r="AQ1" s="27"/>
    </row>
    <row r="2" spans="1:43" ht="13.5" customHeight="1" thickBot="1" x14ac:dyDescent="0.3">
      <c r="A2" s="1"/>
      <c r="B2" s="334"/>
      <c r="C2" s="335"/>
      <c r="D2" s="335"/>
      <c r="E2" s="336"/>
      <c r="F2" s="337"/>
      <c r="H2" s="19" t="s">
        <v>7</v>
      </c>
      <c r="I2" s="18"/>
      <c r="J2" s="351"/>
      <c r="K2" s="352"/>
      <c r="L2" s="352"/>
      <c r="M2" s="353"/>
      <c r="W2" s="43"/>
      <c r="AJ2" s="30"/>
      <c r="AK2" s="30"/>
      <c r="AL2" s="30"/>
      <c r="AM2" s="30"/>
      <c r="AN2" s="30"/>
      <c r="AO2" s="30"/>
      <c r="AP2" s="27"/>
      <c r="AQ2" s="27"/>
    </row>
    <row r="3" spans="1:43" ht="13.5" customHeight="1" thickBot="1" x14ac:dyDescent="0.25">
      <c r="A3" s="1"/>
      <c r="B3" s="338"/>
      <c r="C3" s="339"/>
      <c r="D3" s="339"/>
      <c r="E3" s="339"/>
      <c r="F3" s="340"/>
      <c r="H3" s="20" t="s">
        <v>119</v>
      </c>
      <c r="I3" s="14"/>
      <c r="J3" s="351" t="s">
        <v>152</v>
      </c>
      <c r="K3" s="354"/>
      <c r="L3" s="354"/>
      <c r="M3" s="355"/>
      <c r="W3" s="44"/>
      <c r="AJ3" s="30"/>
      <c r="AK3" s="30"/>
      <c r="AL3" s="30"/>
      <c r="AM3" s="30"/>
      <c r="AN3" s="30"/>
      <c r="AO3" s="30"/>
      <c r="AP3" s="27"/>
      <c r="AQ3" s="27"/>
    </row>
    <row r="4" spans="1:43" ht="13.5" customHeight="1" thickBot="1" x14ac:dyDescent="0.3">
      <c r="A4" s="1"/>
      <c r="N4" s="16"/>
      <c r="O4" s="378" t="s">
        <v>143</v>
      </c>
      <c r="P4" s="379"/>
      <c r="Q4" s="379"/>
      <c r="R4" s="379"/>
      <c r="S4" s="379"/>
      <c r="T4" s="379"/>
      <c r="U4" s="379"/>
      <c r="V4" s="380"/>
      <c r="W4" s="45"/>
      <c r="AJ4" s="30"/>
      <c r="AK4" s="30"/>
      <c r="AL4" s="30"/>
      <c r="AM4" s="30"/>
      <c r="AN4" s="30"/>
      <c r="AO4" s="30"/>
      <c r="AP4" s="27"/>
      <c r="AQ4" s="27"/>
    </row>
    <row r="5" spans="1:43" ht="13.5" customHeight="1" thickTop="1" x14ac:dyDescent="0.2">
      <c r="A5" s="1"/>
      <c r="B5" s="4"/>
      <c r="C5" s="5"/>
      <c r="D5" s="5"/>
      <c r="E5" s="5"/>
      <c r="F5" s="5"/>
      <c r="G5" s="5"/>
      <c r="H5" s="5"/>
      <c r="I5" s="5"/>
      <c r="J5" s="5"/>
      <c r="K5" s="21"/>
      <c r="L5" s="21"/>
      <c r="M5" s="22"/>
      <c r="O5" s="307" t="s">
        <v>3</v>
      </c>
      <c r="P5" s="308"/>
      <c r="Q5" s="308"/>
      <c r="R5" s="308"/>
      <c r="S5" s="308"/>
      <c r="T5" s="308"/>
      <c r="U5" s="308"/>
      <c r="V5" s="309"/>
      <c r="W5" s="24"/>
      <c r="AJ5" s="30"/>
      <c r="AK5" s="30"/>
      <c r="AL5" s="30"/>
      <c r="AM5" s="30"/>
      <c r="AN5" s="30"/>
      <c r="AO5" s="30"/>
      <c r="AP5" s="27"/>
      <c r="AQ5" s="27"/>
    </row>
    <row r="6" spans="1:43" ht="13.5" customHeight="1" x14ac:dyDescent="0.25">
      <c r="A6" s="1"/>
      <c r="B6" s="120"/>
      <c r="C6" s="317" t="s">
        <v>9</v>
      </c>
      <c r="D6" s="318"/>
      <c r="E6" s="346" t="s">
        <v>11</v>
      </c>
      <c r="F6" s="347"/>
      <c r="G6" s="348" t="s">
        <v>25</v>
      </c>
      <c r="H6" s="349"/>
      <c r="I6" s="350"/>
      <c r="J6" s="121"/>
      <c r="K6" s="121"/>
      <c r="L6" s="121"/>
      <c r="M6" s="122"/>
      <c r="O6" s="307" t="s">
        <v>1</v>
      </c>
      <c r="P6" s="381"/>
      <c r="Q6" s="381"/>
      <c r="R6" s="381"/>
      <c r="S6" s="381"/>
      <c r="T6" s="381"/>
      <c r="U6" s="381"/>
      <c r="V6" s="382"/>
      <c r="W6" s="15"/>
      <c r="AJ6" s="30"/>
      <c r="AK6" s="30"/>
      <c r="AL6" s="30"/>
      <c r="AM6" s="30"/>
      <c r="AN6" s="30"/>
      <c r="AO6" s="30"/>
      <c r="AP6" s="27"/>
      <c r="AQ6" s="27"/>
    </row>
    <row r="7" spans="1:43" ht="13.5" customHeight="1" x14ac:dyDescent="0.2">
      <c r="A7" s="1"/>
      <c r="B7" s="120"/>
      <c r="C7" s="123"/>
      <c r="D7" s="123"/>
      <c r="E7" s="123"/>
      <c r="F7" s="123"/>
      <c r="G7" s="124"/>
      <c r="H7" s="124"/>
      <c r="I7" s="124"/>
      <c r="J7" s="121"/>
      <c r="K7" s="121"/>
      <c r="L7" s="121"/>
      <c r="M7" s="122"/>
      <c r="O7" s="307"/>
      <c r="P7" s="381"/>
      <c r="Q7" s="381"/>
      <c r="R7" s="381"/>
      <c r="S7" s="381"/>
      <c r="T7" s="381"/>
      <c r="U7" s="381"/>
      <c r="V7" s="382"/>
      <c r="W7" s="15"/>
      <c r="AJ7" s="30"/>
      <c r="AK7" s="30"/>
      <c r="AL7" s="30"/>
      <c r="AM7" s="30"/>
      <c r="AN7" s="30"/>
      <c r="AO7" s="30"/>
      <c r="AP7" s="27"/>
      <c r="AQ7" s="27"/>
    </row>
    <row r="8" spans="1:43" ht="13.5" customHeight="1" x14ac:dyDescent="0.25">
      <c r="A8" s="1"/>
      <c r="B8" s="125"/>
      <c r="C8" s="317" t="s">
        <v>134</v>
      </c>
      <c r="D8" s="318"/>
      <c r="E8" s="305" t="s">
        <v>11</v>
      </c>
      <c r="F8" s="306"/>
      <c r="G8" s="301" t="s">
        <v>139</v>
      </c>
      <c r="H8" s="341"/>
      <c r="I8" s="342"/>
      <c r="J8" s="121"/>
      <c r="K8" s="121"/>
      <c r="L8" s="121"/>
      <c r="M8" s="122"/>
      <c r="O8" s="307" t="s">
        <v>0</v>
      </c>
      <c r="P8" s="383"/>
      <c r="Q8" s="383"/>
      <c r="R8" s="383"/>
      <c r="S8" s="383"/>
      <c r="T8" s="383"/>
      <c r="U8" s="383"/>
      <c r="V8" s="384"/>
      <c r="W8" s="15"/>
      <c r="AJ8" s="37"/>
      <c r="AK8" s="37"/>
      <c r="AL8" s="37"/>
      <c r="AM8" s="37"/>
      <c r="AN8" s="37"/>
      <c r="AO8" s="37"/>
      <c r="AP8" s="29"/>
      <c r="AQ8" s="29"/>
    </row>
    <row r="9" spans="1:43" ht="13.5" customHeight="1" x14ac:dyDescent="0.25">
      <c r="A9" s="1"/>
      <c r="B9" s="125"/>
      <c r="C9" s="126"/>
      <c r="D9" s="126"/>
      <c r="E9" s="126"/>
      <c r="F9" s="126"/>
      <c r="G9" s="127"/>
      <c r="H9" s="127"/>
      <c r="I9" s="127"/>
      <c r="J9" s="121"/>
      <c r="K9" s="121"/>
      <c r="L9" s="121"/>
      <c r="M9" s="122"/>
      <c r="O9" s="307" t="s">
        <v>2</v>
      </c>
      <c r="P9" s="308"/>
      <c r="Q9" s="308"/>
      <c r="R9" s="308"/>
      <c r="S9" s="308"/>
      <c r="T9" s="308"/>
      <c r="U9" s="308"/>
      <c r="V9" s="309"/>
      <c r="W9" s="15"/>
      <c r="AJ9" s="38"/>
      <c r="AK9" s="38"/>
      <c r="AL9" s="37"/>
      <c r="AM9" s="37"/>
      <c r="AN9" s="37"/>
      <c r="AO9" s="37"/>
      <c r="AP9" s="29"/>
      <c r="AQ9" s="29"/>
    </row>
    <row r="10" spans="1:43" ht="13.5" customHeight="1" x14ac:dyDescent="0.25">
      <c r="A10" s="1"/>
      <c r="B10" s="125"/>
      <c r="C10" s="317" t="s">
        <v>18</v>
      </c>
      <c r="D10" s="318"/>
      <c r="E10" s="305" t="s">
        <v>11</v>
      </c>
      <c r="F10" s="306"/>
      <c r="G10" s="301" t="s">
        <v>16</v>
      </c>
      <c r="H10" s="302"/>
      <c r="I10" s="64"/>
      <c r="J10" s="121"/>
      <c r="K10" s="121"/>
      <c r="L10" s="121"/>
      <c r="M10" s="122"/>
      <c r="O10" s="310"/>
      <c r="P10" s="308"/>
      <c r="Q10" s="308"/>
      <c r="R10" s="308"/>
      <c r="S10" s="308"/>
      <c r="T10" s="308"/>
      <c r="U10" s="308"/>
      <c r="V10" s="309"/>
      <c r="W10" s="46"/>
      <c r="AJ10" s="38"/>
      <c r="AK10" s="38"/>
      <c r="AL10" s="30"/>
      <c r="AM10" s="30"/>
      <c r="AN10" s="30"/>
      <c r="AO10" s="30"/>
      <c r="AP10" s="27"/>
      <c r="AQ10" s="27"/>
    </row>
    <row r="11" spans="1:43" ht="13.5" customHeight="1" x14ac:dyDescent="0.25">
      <c r="A11" s="1"/>
      <c r="B11" s="128"/>
      <c r="C11" s="129"/>
      <c r="D11" s="129"/>
      <c r="E11" s="129"/>
      <c r="F11" s="129"/>
      <c r="G11" s="129"/>
      <c r="H11" s="129"/>
      <c r="I11" s="129"/>
      <c r="J11" s="129"/>
      <c r="K11" s="121"/>
      <c r="L11" s="121"/>
      <c r="M11" s="122"/>
      <c r="O11" s="311" t="s">
        <v>150</v>
      </c>
      <c r="P11" s="312"/>
      <c r="Q11" s="312"/>
      <c r="R11" s="312"/>
      <c r="S11" s="312"/>
      <c r="T11" s="312"/>
      <c r="U11" s="312"/>
      <c r="V11" s="313"/>
      <c r="W11" s="15"/>
      <c r="AJ11" s="15"/>
      <c r="AK11" s="15"/>
      <c r="AL11" s="15"/>
      <c r="AM11" s="15"/>
      <c r="AN11" s="30"/>
      <c r="AO11" s="30"/>
      <c r="AP11" s="27"/>
      <c r="AQ11" s="27"/>
    </row>
    <row r="12" spans="1:43" ht="13.5" customHeight="1" x14ac:dyDescent="0.25">
      <c r="A12" s="1"/>
      <c r="B12" s="125"/>
      <c r="C12" s="319" t="s">
        <v>46</v>
      </c>
      <c r="D12" s="320"/>
      <c r="E12" s="305" t="s">
        <v>45</v>
      </c>
      <c r="F12" s="306"/>
      <c r="G12" s="321">
        <v>1E-3</v>
      </c>
      <c r="H12" s="323"/>
      <c r="I12" s="356" t="str">
        <f>TEXT(TEXT(G12,"."&amp;REPT("0",G14)&amp;"E+000"),"0"&amp;REPT(".",(G14-(1+INT(LOG10(ABS(G12)))))&gt;0)&amp; REPT("0",(G14-(1+INT(LOG10(ABS(G12)))))*((G14-(1+INT(LOG10(ABS(G12)))))&gt;0)))</f>
        <v>0.00100</v>
      </c>
      <c r="J12" s="357"/>
      <c r="K12" s="358"/>
      <c r="L12" s="121"/>
      <c r="M12" s="122"/>
      <c r="O12" s="314" t="s">
        <v>151</v>
      </c>
      <c r="P12" s="315"/>
      <c r="Q12" s="315"/>
      <c r="R12" s="315"/>
      <c r="S12" s="315"/>
      <c r="T12" s="315"/>
      <c r="U12" s="315"/>
      <c r="V12" s="316"/>
      <c r="W12" s="47"/>
      <c r="AJ12" s="30"/>
      <c r="AK12" s="30"/>
      <c r="AL12" s="30"/>
      <c r="AM12" s="30"/>
      <c r="AN12" s="37"/>
      <c r="AO12" s="37"/>
      <c r="AP12" s="29"/>
      <c r="AQ12" s="29"/>
    </row>
    <row r="13" spans="1:43" ht="13.5" customHeight="1" x14ac:dyDescent="0.2">
      <c r="A13" s="1"/>
      <c r="B13" s="220"/>
      <c r="C13" s="131"/>
      <c r="D13" s="131"/>
      <c r="E13" s="131"/>
      <c r="F13" s="131"/>
      <c r="G13" s="131"/>
      <c r="H13" s="131"/>
      <c r="I13" s="131"/>
      <c r="J13" s="123"/>
      <c r="K13" s="121"/>
      <c r="L13" s="121"/>
      <c r="M13" s="122"/>
      <c r="O13" s="219"/>
      <c r="P13" s="221"/>
      <c r="Q13" s="221"/>
      <c r="R13" s="221"/>
      <c r="S13" s="221"/>
      <c r="T13" s="221"/>
      <c r="U13" s="221"/>
      <c r="V13" s="222"/>
      <c r="W13" s="15"/>
      <c r="X13" s="3"/>
      <c r="AJ13" s="37"/>
      <c r="AK13" s="37"/>
      <c r="AL13" s="37"/>
      <c r="AM13" s="37"/>
      <c r="AN13" s="37"/>
      <c r="AO13" s="37"/>
      <c r="AP13" s="29"/>
      <c r="AQ13" s="29"/>
    </row>
    <row r="14" spans="1:43" ht="13.5" customHeight="1" x14ac:dyDescent="0.25">
      <c r="A14" s="1"/>
      <c r="B14" s="220"/>
      <c r="C14" s="319" t="s">
        <v>89</v>
      </c>
      <c r="D14" s="320"/>
      <c r="E14" s="305" t="s">
        <v>45</v>
      </c>
      <c r="F14" s="306"/>
      <c r="G14" s="321">
        <v>3</v>
      </c>
      <c r="H14" s="322"/>
      <c r="I14" s="132"/>
      <c r="J14" s="123"/>
      <c r="K14" s="121"/>
      <c r="L14" s="121"/>
      <c r="M14" s="122"/>
      <c r="N14" s="10"/>
      <c r="O14" s="372" t="s">
        <v>144</v>
      </c>
      <c r="P14" s="373"/>
      <c r="Q14" s="373"/>
      <c r="R14" s="373"/>
      <c r="S14" s="373"/>
      <c r="T14" s="373"/>
      <c r="U14" s="373"/>
      <c r="V14" s="374"/>
      <c r="W14" s="47"/>
      <c r="X14" s="3"/>
      <c r="AJ14" s="37"/>
      <c r="AK14" s="37"/>
      <c r="AL14" s="37"/>
      <c r="AM14" s="37"/>
      <c r="AN14" s="37"/>
      <c r="AO14" s="37"/>
      <c r="AP14" s="29"/>
      <c r="AQ14" s="29"/>
    </row>
    <row r="15" spans="1:43" ht="13.5" customHeight="1" x14ac:dyDescent="0.2">
      <c r="A15" s="1"/>
      <c r="B15" s="324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6"/>
      <c r="N15" s="10"/>
      <c r="O15" s="372"/>
      <c r="P15" s="373"/>
      <c r="Q15" s="373"/>
      <c r="R15" s="373"/>
      <c r="S15" s="373"/>
      <c r="T15" s="373"/>
      <c r="U15" s="373"/>
      <c r="V15" s="374"/>
      <c r="W15" s="47"/>
      <c r="X15" s="3"/>
      <c r="AJ15" s="37"/>
      <c r="AK15" s="37"/>
      <c r="AL15" s="37"/>
      <c r="AM15" s="37"/>
      <c r="AN15" s="37"/>
      <c r="AO15" s="37"/>
      <c r="AP15" s="29"/>
      <c r="AQ15" s="29"/>
    </row>
    <row r="16" spans="1:43" ht="13.5" customHeight="1" thickBot="1" x14ac:dyDescent="0.3">
      <c r="A16" s="1"/>
      <c r="B16" s="220"/>
      <c r="C16" s="319" t="s">
        <v>124</v>
      </c>
      <c r="D16" s="327"/>
      <c r="E16" s="328" t="s">
        <v>45</v>
      </c>
      <c r="F16" s="329"/>
      <c r="G16" s="303">
        <v>99</v>
      </c>
      <c r="H16" s="304"/>
      <c r="I16" s="23"/>
      <c r="J16" s="123"/>
      <c r="K16" s="121"/>
      <c r="L16" s="121"/>
      <c r="M16" s="122"/>
      <c r="N16" s="10"/>
      <c r="O16" s="375"/>
      <c r="P16" s="376"/>
      <c r="Q16" s="376"/>
      <c r="R16" s="376"/>
      <c r="S16" s="376"/>
      <c r="T16" s="376"/>
      <c r="U16" s="376"/>
      <c r="V16" s="377"/>
      <c r="W16" s="224"/>
      <c r="X16" s="3"/>
      <c r="AJ16" s="37"/>
      <c r="AK16" s="37"/>
      <c r="AL16" s="37"/>
      <c r="AM16" s="37"/>
      <c r="AN16" s="37"/>
      <c r="AO16" s="37"/>
      <c r="AP16" s="29"/>
      <c r="AQ16" s="29"/>
    </row>
    <row r="17" spans="1:43" ht="13.5" customHeight="1" thickBot="1" x14ac:dyDescent="0.25">
      <c r="A17" s="1"/>
      <c r="B17" s="220"/>
      <c r="C17" s="131"/>
      <c r="D17" s="131"/>
      <c r="E17" s="131"/>
      <c r="F17" s="131"/>
      <c r="G17" s="133"/>
      <c r="H17" s="133"/>
      <c r="I17" s="133"/>
      <c r="J17" s="123"/>
      <c r="K17" s="121"/>
      <c r="L17" s="121"/>
      <c r="M17" s="122"/>
      <c r="N17" s="10"/>
      <c r="O17" s="178"/>
      <c r="P17" s="178"/>
      <c r="W17" s="47"/>
      <c r="X17" s="3"/>
      <c r="AJ17" s="37"/>
      <c r="AK17" s="37"/>
      <c r="AL17" s="37"/>
      <c r="AM17" s="37"/>
      <c r="AN17" s="37"/>
      <c r="AO17" s="37"/>
      <c r="AP17" s="29"/>
      <c r="AQ17" s="29"/>
    </row>
    <row r="18" spans="1:43" ht="13.5" customHeight="1" thickBot="1" x14ac:dyDescent="0.3">
      <c r="A18" s="1"/>
      <c r="B18" s="120"/>
      <c r="C18" s="67"/>
      <c r="D18" s="134" t="s">
        <v>120</v>
      </c>
      <c r="E18" s="135"/>
      <c r="F18" s="300"/>
      <c r="G18" s="366" t="s">
        <v>121</v>
      </c>
      <c r="H18" s="367"/>
      <c r="I18" s="368"/>
      <c r="J18" s="123"/>
      <c r="K18" s="360" t="s">
        <v>145</v>
      </c>
      <c r="L18" s="361"/>
      <c r="M18" s="362"/>
      <c r="N18" s="10"/>
      <c r="O18" s="259" t="s">
        <v>142</v>
      </c>
      <c r="P18" s="260"/>
      <c r="Q18" s="260"/>
      <c r="R18" s="260"/>
      <c r="S18" s="260"/>
      <c r="T18" s="61" t="s">
        <v>45</v>
      </c>
      <c r="U18" s="118">
        <f>MAX(D20:D139)</f>
        <v>32.799999999999997</v>
      </c>
      <c r="V18" s="65" t="str">
        <f>IF(G10=0,"Units?",G10)</f>
        <v>ug/L</v>
      </c>
      <c r="W18" s="47"/>
      <c r="X18" s="3"/>
      <c r="AJ18" s="37"/>
      <c r="AK18" s="37"/>
      <c r="AL18" s="37"/>
      <c r="AM18" s="37"/>
      <c r="AN18" s="37"/>
      <c r="AO18" s="37"/>
      <c r="AP18" s="29"/>
      <c r="AQ18" s="29"/>
    </row>
    <row r="19" spans="1:43" ht="13.5" customHeight="1" thickBot="1" x14ac:dyDescent="0.25">
      <c r="A19" s="1"/>
      <c r="B19" s="120"/>
      <c r="C19" s="68"/>
      <c r="D19" s="70"/>
      <c r="E19" s="69"/>
      <c r="F19" s="300"/>
      <c r="G19" s="369"/>
      <c r="H19" s="370"/>
      <c r="I19" s="371"/>
      <c r="J19" s="123"/>
      <c r="K19" s="363"/>
      <c r="L19" s="364"/>
      <c r="M19" s="365"/>
      <c r="W19" s="47"/>
      <c r="X19" s="3"/>
      <c r="AJ19" s="37"/>
      <c r="AK19" s="37"/>
      <c r="AL19" s="37"/>
      <c r="AM19" s="37"/>
      <c r="AN19" s="37"/>
      <c r="AO19" s="37"/>
      <c r="AP19" s="29"/>
      <c r="AQ19" s="29"/>
    </row>
    <row r="20" spans="1:43" ht="13.5" customHeight="1" thickBot="1" x14ac:dyDescent="0.25">
      <c r="A20" s="2">
        <v>1</v>
      </c>
      <c r="B20" s="120"/>
      <c r="C20" s="68"/>
      <c r="D20" s="179">
        <v>32.799999999999997</v>
      </c>
      <c r="E20" s="69"/>
      <c r="F20" s="300"/>
      <c r="G20" s="136"/>
      <c r="H20" s="137" t="str">
        <f>IF(D20="ND","&lt;"&amp;$I$12,IF(D20=0,"",TEXT(TEXT(D20,"."&amp;REPT("0",$G$14)&amp;"E+000"),"0"&amp;REPT(".",($G$14-(1+INT(LOG10(ABS(D20)))))&gt;0)&amp;REPT("0",($G$14-(1+INT(LOG10(ABS(D20)))))*(($G$14-(1+INT(LOG10(ABS(D20)))))&gt;0)))))</f>
        <v>32.8</v>
      </c>
      <c r="I20" s="138"/>
      <c r="J20" s="123"/>
      <c r="K20" s="68"/>
      <c r="L20" s="139"/>
      <c r="M20" s="140"/>
      <c r="O20" s="259" t="s">
        <v>97</v>
      </c>
      <c r="P20" s="260"/>
      <c r="Q20" s="260"/>
      <c r="R20" s="260"/>
      <c r="S20" s="260"/>
      <c r="T20" s="61" t="s">
        <v>45</v>
      </c>
      <c r="U20" s="119" t="str">
        <f>TEXT(TEXT(AV200,"."&amp;REPT("0",$G$14)&amp;"E+000"),"0"&amp;REPT(".",($G$14-(1+INT(LOG10(ABS(AV200)))))&gt;0)&amp; REPT("0",($G$14-(1+INT(LOG10(ABS(AV200)))))*(($G$14-(1+INT(LOG10(ABS(AV200)))))&gt;0)))</f>
        <v>0.600</v>
      </c>
      <c r="W20" s="47"/>
      <c r="X20" s="3"/>
      <c r="AJ20" s="37"/>
      <c r="AK20" s="37"/>
      <c r="AL20" s="37"/>
      <c r="AM20" s="37"/>
      <c r="AN20" s="37"/>
      <c r="AO20" s="37"/>
      <c r="AP20" s="29"/>
      <c r="AQ20" s="29"/>
    </row>
    <row r="21" spans="1:43" ht="13.5" customHeight="1" thickBot="1" x14ac:dyDescent="0.25">
      <c r="A21" s="2">
        <v>2</v>
      </c>
      <c r="B21" s="120"/>
      <c r="C21" s="68"/>
      <c r="D21" s="179">
        <v>32.799999999999997</v>
      </c>
      <c r="E21" s="69"/>
      <c r="F21" s="300"/>
      <c r="G21" s="136"/>
      <c r="H21" s="137" t="str">
        <f>IF(D21="ND","&lt;"&amp;$I$12,IF(D21=0,"",TEXT(TEXT(D21,"."&amp;REPT("0",$G$14)&amp;"E+000"),"0"&amp;REPT(".",($G$14-(1+INT(LOG10(ABS(D21)))))&gt;0)&amp;REPT("0",($G$14-(1+INT(LOG10(ABS(D21)))))*(($G$14-(1+INT(LOG10(ABS(D21)))))&gt;0)))))</f>
        <v>32.8</v>
      </c>
      <c r="I21" s="138"/>
      <c r="J21" s="123"/>
      <c r="K21" s="68"/>
      <c r="L21" s="139"/>
      <c r="M21" s="141"/>
      <c r="W21" s="47"/>
      <c r="X21" s="3"/>
      <c r="AJ21" s="37"/>
      <c r="AK21" s="37"/>
      <c r="AL21" s="37"/>
      <c r="AM21" s="37"/>
      <c r="AN21" s="37"/>
      <c r="AO21" s="37"/>
      <c r="AP21" s="29"/>
      <c r="AQ21" s="29"/>
    </row>
    <row r="22" spans="1:43" ht="13.5" customHeight="1" thickBot="1" x14ac:dyDescent="0.25">
      <c r="A22" s="2">
        <v>3</v>
      </c>
      <c r="B22" s="120"/>
      <c r="C22" s="68"/>
      <c r="D22" s="179">
        <v>32.799999999999997</v>
      </c>
      <c r="E22" s="69"/>
      <c r="F22" s="300"/>
      <c r="G22" s="136"/>
      <c r="H22" s="137" t="str">
        <f>IF(D22="ND","&lt;"&amp;$I$12,IF(D22=0,"",TEXT(TEXT(D22,"."&amp;REPT("0",$G$14)&amp;"E+000"),"0"&amp;REPT(".",($G$14-(1+INT(LOG10(ABS(D22)))))&gt;0)&amp;REPT("0",($G$14-(1+INT(LOG10(ABS(D22)))))*(($G$14-(1+INT(LOG10(ABS(D22)))))&gt;0)))))</f>
        <v>32.8</v>
      </c>
      <c r="I22" s="138"/>
      <c r="J22" s="123"/>
      <c r="K22" s="68"/>
      <c r="L22" s="139"/>
      <c r="M22" s="142"/>
      <c r="O22" s="261" t="s">
        <v>130</v>
      </c>
      <c r="P22" s="262"/>
      <c r="Q22" s="262"/>
      <c r="R22" s="262"/>
      <c r="S22" s="262"/>
      <c r="T22" s="61" t="s">
        <v>45</v>
      </c>
      <c r="U22" s="119" t="str">
        <f>TEXT(TEXT(AU203,"."&amp;REPT("0",$G$14)&amp;"E+000"),"0"&amp;REPT(".",($G$14-(1+INT(LOG10(ABS(AU203)))))&gt;0)&amp; REPT("0",($G$14-(1+INT(LOG10(ABS(AU203)))))*(($G$14-(1+INT(LOG10(ABS(AU203)))))&gt;0)))</f>
        <v>5.62</v>
      </c>
      <c r="W22" s="47"/>
      <c r="X22" s="3"/>
      <c r="AJ22" s="37"/>
      <c r="AK22" s="37"/>
      <c r="AL22" s="37"/>
      <c r="AM22" s="37"/>
      <c r="AN22" s="37"/>
      <c r="AO22" s="37"/>
      <c r="AP22" s="29"/>
      <c r="AQ22" s="29"/>
    </row>
    <row r="23" spans="1:43" ht="13.5" customHeight="1" thickBot="1" x14ac:dyDescent="0.25">
      <c r="A23" s="2">
        <v>4</v>
      </c>
      <c r="B23" s="120"/>
      <c r="C23" s="68"/>
      <c r="D23" s="179"/>
      <c r="E23" s="69"/>
      <c r="F23" s="300"/>
      <c r="G23" s="136"/>
      <c r="H23" s="137" t="str">
        <f>IF(D23="ND","&lt;"&amp;$I$12,IF(D23=0,"",TEXT(TEXT(D23,"."&amp;REPT("0",$G$14)&amp;"E+000"),"0"&amp;REPT(".",($G$14-(1+INT(LOG10(ABS(D23)))))&gt;0)&amp;REPT("0",($G$14-(1+INT(LOG10(ABS(D23)))))*(($G$14-(1+INT(LOG10(ABS(D23)))))&gt;0)))))</f>
        <v/>
      </c>
      <c r="I23" s="138"/>
      <c r="J23" s="123"/>
      <c r="K23" s="68"/>
      <c r="L23" s="139"/>
      <c r="M23" s="142"/>
      <c r="W23" s="34"/>
      <c r="X23" s="3"/>
      <c r="AJ23" s="37"/>
      <c r="AK23" s="37"/>
      <c r="AL23" s="37"/>
      <c r="AM23" s="37"/>
      <c r="AN23" s="37"/>
      <c r="AO23" s="37"/>
      <c r="AP23" s="29"/>
      <c r="AQ23" s="29"/>
    </row>
    <row r="24" spans="1:43" ht="13.5" customHeight="1" thickBot="1" x14ac:dyDescent="0.25">
      <c r="A24" s="2">
        <v>5</v>
      </c>
      <c r="B24" s="120"/>
      <c r="C24" s="68"/>
      <c r="D24" s="179"/>
      <c r="E24" s="69"/>
      <c r="F24" s="300"/>
      <c r="G24" s="136"/>
      <c r="H24" s="137" t="str">
        <f t="shared" ref="H24:H87" si="0">IF(D24="ND","&lt;"&amp;$I$12,IF(D24=0,"",TEXT(TEXT(D24,"."&amp;REPT("0",$G$14)&amp;"E+000"),"0"&amp;REPT(".",($G$14-(1+INT(LOG10(ABS(D24)))))&gt;0)&amp;REPT("0",($G$14-(1+INT(LOG10(ABS(D24)))))*(($G$14-(1+INT(LOG10(ABS(D24)))))&gt;0)))))</f>
        <v/>
      </c>
      <c r="I24" s="138"/>
      <c r="J24" s="123"/>
      <c r="K24" s="68"/>
      <c r="L24" s="139"/>
      <c r="M24" s="142"/>
      <c r="N24" s="62"/>
      <c r="O24" s="263" t="s">
        <v>125</v>
      </c>
      <c r="P24" s="260"/>
      <c r="Q24" s="260"/>
      <c r="R24" s="260"/>
      <c r="S24" s="260"/>
      <c r="T24" s="63" t="s">
        <v>45</v>
      </c>
      <c r="U24" s="204">
        <f>1*(TEXT(TEXT(AV198,"."&amp;REPT("0",$G$14)&amp;"E+000"),"0"&amp;REPT(".",($G$14-(1+INT(LOG10(ABS(AV198)))))&gt;0)&amp; REPT("0",($G$14-(1+INT(LOG10(ABS(AV198)))))*(($G$14-(1+INT(LOG10(ABS(AV198)))))&gt;0))))</f>
        <v>184</v>
      </c>
      <c r="V24" s="65" t="str">
        <f>IF(G10=0,"Units?",G10)</f>
        <v>ug/L</v>
      </c>
      <c r="W24" s="34"/>
      <c r="X24" s="3"/>
      <c r="AJ24" s="37"/>
      <c r="AK24" s="37"/>
      <c r="AL24" s="37"/>
      <c r="AM24" s="37"/>
      <c r="AN24" s="37"/>
      <c r="AO24" s="37"/>
      <c r="AP24" s="29"/>
      <c r="AQ24" s="29"/>
    </row>
    <row r="25" spans="1:43" ht="13.5" customHeight="1" x14ac:dyDescent="0.2">
      <c r="A25" s="2">
        <v>6</v>
      </c>
      <c r="B25" s="120"/>
      <c r="C25" s="68"/>
      <c r="D25" s="179"/>
      <c r="E25" s="69"/>
      <c r="F25" s="300"/>
      <c r="G25" s="136"/>
      <c r="H25" s="137" t="str">
        <f t="shared" si="0"/>
        <v/>
      </c>
      <c r="I25" s="138"/>
      <c r="J25" s="123"/>
      <c r="K25" s="68"/>
      <c r="L25" s="139"/>
      <c r="M25" s="142"/>
      <c r="O25" s="3"/>
      <c r="Q25" s="3"/>
      <c r="T25" s="3"/>
      <c r="U25" s="182"/>
      <c r="W25" s="15"/>
      <c r="X25" s="3"/>
      <c r="AJ25" s="37"/>
      <c r="AK25" s="37"/>
      <c r="AL25" s="37"/>
      <c r="AM25" s="37"/>
      <c r="AN25" s="37"/>
      <c r="AO25" s="37"/>
      <c r="AP25" s="29"/>
      <c r="AQ25" s="29"/>
    </row>
    <row r="26" spans="1:43" ht="13.5" customHeight="1" thickBot="1" x14ac:dyDescent="0.25">
      <c r="A26" s="2">
        <v>7</v>
      </c>
      <c r="B26" s="120"/>
      <c r="C26" s="68"/>
      <c r="D26" s="179"/>
      <c r="E26" s="69"/>
      <c r="F26" s="300"/>
      <c r="G26" s="136"/>
      <c r="H26" s="137" t="str">
        <f t="shared" si="0"/>
        <v/>
      </c>
      <c r="I26" s="138"/>
      <c r="J26" s="123"/>
      <c r="K26" s="68"/>
      <c r="L26" s="195"/>
      <c r="M26" s="142"/>
      <c r="W26" s="15"/>
      <c r="X26" s="3"/>
      <c r="AJ26" s="37"/>
      <c r="AK26" s="37"/>
      <c r="AL26" s="37"/>
      <c r="AM26" s="37"/>
      <c r="AN26" s="37"/>
      <c r="AO26" s="37"/>
      <c r="AP26" s="29"/>
      <c r="AQ26" s="29"/>
    </row>
    <row r="27" spans="1:43" ht="13.5" customHeight="1" x14ac:dyDescent="0.2">
      <c r="A27" s="2">
        <v>8</v>
      </c>
      <c r="B27" s="120"/>
      <c r="C27" s="68"/>
      <c r="D27" s="179"/>
      <c r="E27" s="69"/>
      <c r="F27" s="300"/>
      <c r="G27" s="136"/>
      <c r="H27" s="137" t="str">
        <f t="shared" si="0"/>
        <v/>
      </c>
      <c r="I27" s="138"/>
      <c r="J27" s="123"/>
      <c r="K27" s="68"/>
      <c r="L27" s="139"/>
      <c r="M27" s="142"/>
      <c r="O27" s="272" t="s">
        <v>147</v>
      </c>
      <c r="P27" s="273"/>
      <c r="Q27" s="273"/>
      <c r="R27" s="273"/>
      <c r="S27" s="196" t="s">
        <v>45</v>
      </c>
      <c r="T27" s="197">
        <v>111</v>
      </c>
      <c r="U27" s="198" t="str">
        <f>IF($G$10=0,"Units?",$G$10)</f>
        <v>ug/L</v>
      </c>
      <c r="V27" s="11"/>
      <c r="W27" s="33"/>
      <c r="AJ27" s="37"/>
      <c r="AK27" s="37"/>
      <c r="AL27" s="37"/>
      <c r="AM27" s="37"/>
      <c r="AN27" s="37"/>
      <c r="AO27" s="37"/>
      <c r="AP27" s="29"/>
      <c r="AQ27" s="29"/>
    </row>
    <row r="28" spans="1:43" ht="13.5" customHeight="1" thickBot="1" x14ac:dyDescent="0.25">
      <c r="A28" s="2">
        <v>9</v>
      </c>
      <c r="B28" s="120"/>
      <c r="C28" s="68"/>
      <c r="D28" s="179"/>
      <c r="E28" s="69"/>
      <c r="F28" s="300"/>
      <c r="G28" s="136"/>
      <c r="H28" s="137" t="str">
        <f t="shared" si="0"/>
        <v/>
      </c>
      <c r="I28" s="138"/>
      <c r="J28" s="123"/>
      <c r="K28" s="68"/>
      <c r="L28" s="139"/>
      <c r="M28" s="142"/>
      <c r="O28" s="274"/>
      <c r="P28" s="275"/>
      <c r="Q28" s="275"/>
      <c r="R28" s="275"/>
      <c r="S28" s="199"/>
      <c r="T28" s="200"/>
      <c r="U28" s="201"/>
      <c r="V28" s="11"/>
      <c r="W28" s="33"/>
      <c r="AJ28" s="37"/>
      <c r="AK28" s="37"/>
      <c r="AL28" s="37"/>
      <c r="AM28" s="37"/>
      <c r="AN28" s="37"/>
      <c r="AO28" s="37"/>
      <c r="AP28" s="29"/>
      <c r="AQ28" s="29"/>
    </row>
    <row r="29" spans="1:43" ht="13.5" customHeight="1" thickBot="1" x14ac:dyDescent="0.25">
      <c r="A29" s="2">
        <v>10</v>
      </c>
      <c r="B29" s="120"/>
      <c r="C29" s="68"/>
      <c r="D29" s="179"/>
      <c r="E29" s="69"/>
      <c r="F29" s="300"/>
      <c r="G29" s="136"/>
      <c r="H29" s="137" t="str">
        <f t="shared" si="0"/>
        <v/>
      </c>
      <c r="I29" s="138"/>
      <c r="J29" s="123"/>
      <c r="K29" s="68"/>
      <c r="L29" s="139"/>
      <c r="M29" s="142"/>
      <c r="O29" s="188"/>
      <c r="P29" s="189"/>
      <c r="Q29" s="33"/>
      <c r="R29" s="33"/>
      <c r="S29" s="33"/>
      <c r="T29" s="187"/>
      <c r="U29" s="187"/>
      <c r="V29" s="11"/>
      <c r="W29" s="15"/>
      <c r="AJ29" s="37"/>
      <c r="AK29" s="37"/>
      <c r="AL29" s="37"/>
      <c r="AM29" s="37"/>
      <c r="AN29" s="37"/>
      <c r="AO29" s="37"/>
      <c r="AP29" s="29"/>
      <c r="AQ29" s="29"/>
    </row>
    <row r="30" spans="1:43" ht="13.5" customHeight="1" x14ac:dyDescent="0.2">
      <c r="A30" s="2">
        <v>11</v>
      </c>
      <c r="B30" s="120"/>
      <c r="C30" s="68"/>
      <c r="D30" s="179"/>
      <c r="E30" s="69"/>
      <c r="F30" s="300"/>
      <c r="G30" s="136"/>
      <c r="H30" s="137" t="str">
        <f t="shared" si="0"/>
        <v/>
      </c>
      <c r="I30" s="138"/>
      <c r="J30" s="123"/>
      <c r="K30" s="68"/>
      <c r="L30" s="139"/>
      <c r="M30" s="142"/>
      <c r="O30" s="266" t="s">
        <v>122</v>
      </c>
      <c r="P30" s="267"/>
      <c r="Q30" s="267"/>
      <c r="R30" s="267"/>
      <c r="S30" s="267"/>
      <c r="T30" s="270" t="s">
        <v>45</v>
      </c>
      <c r="U30" s="264" t="str">
        <f>IF(T27="","N/A", IF(U24&gt;=T27,"YES","NO"))</f>
        <v>YES</v>
      </c>
      <c r="V30" s="11"/>
      <c r="W30" s="15"/>
      <c r="AJ30" s="37"/>
      <c r="AK30" s="37"/>
      <c r="AL30" s="37"/>
      <c r="AM30" s="37"/>
      <c r="AN30" s="37"/>
      <c r="AO30" s="37"/>
      <c r="AP30" s="29"/>
      <c r="AQ30" s="29"/>
    </row>
    <row r="31" spans="1:43" ht="13.5" customHeight="1" thickBot="1" x14ac:dyDescent="0.25">
      <c r="A31" s="2">
        <v>12</v>
      </c>
      <c r="B31" s="120"/>
      <c r="C31" s="68"/>
      <c r="D31" s="179"/>
      <c r="E31" s="69"/>
      <c r="F31" s="300"/>
      <c r="G31" s="136"/>
      <c r="H31" s="137" t="str">
        <f t="shared" si="0"/>
        <v/>
      </c>
      <c r="I31" s="138"/>
      <c r="J31" s="123"/>
      <c r="K31" s="68"/>
      <c r="L31" s="139"/>
      <c r="M31" s="142"/>
      <c r="O31" s="268"/>
      <c r="P31" s="269"/>
      <c r="Q31" s="269"/>
      <c r="R31" s="269"/>
      <c r="S31" s="269"/>
      <c r="T31" s="271"/>
      <c r="U31" s="265"/>
      <c r="V31" s="202"/>
      <c r="W31" s="15"/>
      <c r="AJ31" s="37"/>
      <c r="AK31" s="37"/>
      <c r="AL31" s="37"/>
      <c r="AM31" s="37"/>
      <c r="AN31" s="37"/>
      <c r="AO31" s="37"/>
      <c r="AP31" s="29"/>
      <c r="AQ31" s="29"/>
    </row>
    <row r="32" spans="1:43" ht="13.5" customHeight="1" x14ac:dyDescent="0.2">
      <c r="A32" s="2">
        <v>13</v>
      </c>
      <c r="B32" s="120"/>
      <c r="C32" s="68"/>
      <c r="D32" s="179"/>
      <c r="E32" s="69"/>
      <c r="F32" s="300"/>
      <c r="G32" s="136"/>
      <c r="H32" s="137" t="str">
        <f t="shared" si="0"/>
        <v/>
      </c>
      <c r="I32" s="138"/>
      <c r="J32" s="123"/>
      <c r="K32" s="68"/>
      <c r="L32" s="139"/>
      <c r="M32" s="142"/>
      <c r="V32" s="11"/>
      <c r="W32" s="15"/>
      <c r="AJ32" s="37"/>
      <c r="AK32" s="37"/>
      <c r="AL32" s="37"/>
      <c r="AM32" s="37"/>
      <c r="AN32" s="37"/>
      <c r="AO32" s="37"/>
      <c r="AP32" s="29"/>
      <c r="AQ32" s="29"/>
    </row>
    <row r="33" spans="1:43" ht="13.5" customHeight="1" thickBot="1" x14ac:dyDescent="0.25">
      <c r="A33" s="2">
        <v>14</v>
      </c>
      <c r="B33" s="120"/>
      <c r="C33" s="68"/>
      <c r="D33" s="179"/>
      <c r="E33" s="69"/>
      <c r="F33" s="300"/>
      <c r="G33" s="136"/>
      <c r="H33" s="137" t="str">
        <f t="shared" si="0"/>
        <v/>
      </c>
      <c r="I33" s="138"/>
      <c r="J33" s="123"/>
      <c r="K33" s="68"/>
      <c r="L33" s="139"/>
      <c r="M33" s="142"/>
      <c r="V33" s="203"/>
      <c r="W33" s="15"/>
      <c r="AJ33" s="37"/>
      <c r="AK33" s="37"/>
      <c r="AL33" s="37"/>
      <c r="AM33" s="37"/>
      <c r="AN33" s="37"/>
      <c r="AO33" s="37"/>
      <c r="AP33" s="29"/>
      <c r="AQ33" s="29"/>
    </row>
    <row r="34" spans="1:43" ht="13.5" customHeight="1" x14ac:dyDescent="0.2">
      <c r="A34" s="2">
        <v>15</v>
      </c>
      <c r="B34" s="120"/>
      <c r="C34" s="68"/>
      <c r="D34" s="179"/>
      <c r="E34" s="69"/>
      <c r="F34" s="300"/>
      <c r="G34" s="136"/>
      <c r="H34" s="137" t="str">
        <f t="shared" si="0"/>
        <v/>
      </c>
      <c r="I34" s="138"/>
      <c r="J34" s="123"/>
      <c r="K34" s="68"/>
      <c r="L34" s="139"/>
      <c r="M34" s="142"/>
      <c r="O34" s="272" t="s">
        <v>148</v>
      </c>
      <c r="P34" s="273"/>
      <c r="Q34" s="273"/>
      <c r="R34" s="273"/>
      <c r="S34" s="196" t="s">
        <v>45</v>
      </c>
      <c r="T34" s="197">
        <v>125</v>
      </c>
      <c r="U34" s="198" t="str">
        <f>IF($G$10=0,"Units?",$G$10)</f>
        <v>ug/L</v>
      </c>
      <c r="W34" s="15"/>
      <c r="AJ34" s="37"/>
      <c r="AK34" s="37"/>
      <c r="AL34" s="37"/>
      <c r="AM34" s="37"/>
      <c r="AN34" s="37"/>
      <c r="AO34" s="37"/>
      <c r="AP34" s="29"/>
      <c r="AQ34" s="29"/>
    </row>
    <row r="35" spans="1:43" ht="13.5" customHeight="1" thickBot="1" x14ac:dyDescent="0.25">
      <c r="A35" s="2">
        <v>16</v>
      </c>
      <c r="B35" s="120"/>
      <c r="C35" s="68"/>
      <c r="D35" s="179"/>
      <c r="E35" s="69"/>
      <c r="F35" s="300"/>
      <c r="G35" s="136"/>
      <c r="H35" s="137" t="str">
        <f t="shared" si="0"/>
        <v/>
      </c>
      <c r="I35" s="138"/>
      <c r="J35" s="123"/>
      <c r="K35" s="68"/>
      <c r="L35" s="139"/>
      <c r="M35" s="142"/>
      <c r="O35" s="274"/>
      <c r="P35" s="275"/>
      <c r="Q35" s="275"/>
      <c r="R35" s="275"/>
      <c r="S35" s="199"/>
      <c r="T35" s="200"/>
      <c r="U35" s="201"/>
      <c r="V35" s="181"/>
      <c r="W35" s="48"/>
      <c r="AJ35" s="37"/>
      <c r="AK35" s="37"/>
      <c r="AL35" s="37"/>
      <c r="AM35" s="37"/>
      <c r="AN35" s="37"/>
      <c r="AO35" s="37"/>
      <c r="AP35" s="29"/>
      <c r="AQ35" s="29"/>
    </row>
    <row r="36" spans="1:43" ht="13.5" customHeight="1" thickBot="1" x14ac:dyDescent="0.25">
      <c r="A36" s="2">
        <v>17</v>
      </c>
      <c r="B36" s="120"/>
      <c r="C36" s="68"/>
      <c r="D36" s="179"/>
      <c r="E36" s="69"/>
      <c r="F36" s="300"/>
      <c r="G36" s="136"/>
      <c r="H36" s="137" t="str">
        <f t="shared" si="0"/>
        <v/>
      </c>
      <c r="I36" s="138"/>
      <c r="J36" s="123"/>
      <c r="K36" s="68"/>
      <c r="L36" s="139"/>
      <c r="M36" s="142"/>
      <c r="O36" s="188"/>
      <c r="P36" s="189"/>
      <c r="Q36" s="33"/>
      <c r="R36" s="33"/>
      <c r="S36" s="33"/>
      <c r="T36" s="187"/>
      <c r="U36" s="187"/>
      <c r="V36" s="42"/>
      <c r="W36" s="15"/>
      <c r="AJ36" s="37"/>
      <c r="AK36" s="37"/>
      <c r="AL36" s="37"/>
      <c r="AM36" s="37"/>
      <c r="AN36" s="37"/>
      <c r="AO36" s="37"/>
      <c r="AP36" s="29"/>
      <c r="AQ36" s="29"/>
    </row>
    <row r="37" spans="1:43" ht="13.5" customHeight="1" x14ac:dyDescent="0.2">
      <c r="A37" s="2">
        <v>18</v>
      </c>
      <c r="B37" s="120"/>
      <c r="C37" s="68"/>
      <c r="D37" s="179"/>
      <c r="E37" s="69"/>
      <c r="F37" s="300"/>
      <c r="G37" s="136"/>
      <c r="H37" s="137" t="str">
        <f t="shared" si="0"/>
        <v/>
      </c>
      <c r="I37" s="138"/>
      <c r="J37" s="123"/>
      <c r="K37" s="68"/>
      <c r="L37" s="139"/>
      <c r="M37" s="142"/>
      <c r="O37" s="266" t="s">
        <v>153</v>
      </c>
      <c r="P37" s="267"/>
      <c r="Q37" s="267"/>
      <c r="R37" s="267"/>
      <c r="S37" s="267"/>
      <c r="T37" s="270" t="s">
        <v>45</v>
      </c>
      <c r="U37" s="264" t="str">
        <f>IF(T34="","N/A", IF(U24&gt;=T34,"YES","NO"))</f>
        <v>YES</v>
      </c>
      <c r="V37" s="218"/>
      <c r="W37" s="15"/>
      <c r="AJ37" s="37"/>
      <c r="AK37" s="37"/>
      <c r="AL37" s="37"/>
      <c r="AM37" s="37"/>
      <c r="AN37" s="37"/>
      <c r="AO37" s="37"/>
      <c r="AP37" s="29"/>
      <c r="AQ37" s="29"/>
    </row>
    <row r="38" spans="1:43" ht="13.5" customHeight="1" thickBot="1" x14ac:dyDescent="0.25">
      <c r="A38" s="2">
        <v>19</v>
      </c>
      <c r="B38" s="120"/>
      <c r="C38" s="68"/>
      <c r="D38" s="179"/>
      <c r="E38" s="69"/>
      <c r="F38" s="300"/>
      <c r="G38" s="136"/>
      <c r="H38" s="137" t="str">
        <f t="shared" si="0"/>
        <v/>
      </c>
      <c r="I38" s="138"/>
      <c r="J38" s="123"/>
      <c r="K38" s="68"/>
      <c r="L38" s="139"/>
      <c r="M38" s="142"/>
      <c r="O38" s="268"/>
      <c r="P38" s="269"/>
      <c r="Q38" s="269"/>
      <c r="R38" s="269"/>
      <c r="S38" s="269"/>
      <c r="T38" s="271"/>
      <c r="U38" s="265"/>
      <c r="V38" s="34"/>
      <c r="W38" s="15"/>
      <c r="AJ38" s="37"/>
      <c r="AK38" s="37"/>
      <c r="AL38" s="37"/>
      <c r="AM38" s="37"/>
      <c r="AN38" s="37"/>
      <c r="AO38" s="37"/>
      <c r="AP38" s="29"/>
      <c r="AQ38" s="29"/>
    </row>
    <row r="39" spans="1:43" ht="13.5" customHeight="1" x14ac:dyDescent="0.2">
      <c r="A39" s="2">
        <v>20</v>
      </c>
      <c r="B39" s="120"/>
      <c r="C39" s="68"/>
      <c r="D39" s="179"/>
      <c r="E39" s="69"/>
      <c r="F39" s="300"/>
      <c r="G39" s="136"/>
      <c r="H39" s="137" t="str">
        <f t="shared" si="0"/>
        <v/>
      </c>
      <c r="I39" s="138"/>
      <c r="J39" s="123"/>
      <c r="K39" s="68"/>
      <c r="L39" s="143"/>
      <c r="M39" s="142"/>
      <c r="O39" s="54"/>
      <c r="P39" s="54"/>
      <c r="Q39" s="54"/>
      <c r="R39" s="15"/>
      <c r="S39" s="33"/>
      <c r="T39" s="55"/>
      <c r="U39" s="15"/>
      <c r="V39" s="34"/>
      <c r="W39" s="15"/>
      <c r="AJ39" s="37"/>
      <c r="AK39" s="37"/>
      <c r="AL39" s="37"/>
      <c r="AM39" s="37"/>
      <c r="AN39" s="37"/>
      <c r="AO39" s="37"/>
      <c r="AP39" s="29"/>
      <c r="AQ39" s="29"/>
    </row>
    <row r="40" spans="1:43" ht="13.5" customHeight="1" thickBot="1" x14ac:dyDescent="0.25">
      <c r="A40" s="2">
        <v>21</v>
      </c>
      <c r="B40" s="120"/>
      <c r="C40" s="68"/>
      <c r="D40" s="179"/>
      <c r="E40" s="69"/>
      <c r="F40" s="300"/>
      <c r="G40" s="136"/>
      <c r="H40" s="137" t="str">
        <f t="shared" si="0"/>
        <v/>
      </c>
      <c r="I40" s="138"/>
      <c r="J40" s="123"/>
      <c r="K40" s="68"/>
      <c r="L40" s="143"/>
      <c r="M40" s="142"/>
      <c r="O40" s="207"/>
      <c r="P40" s="15"/>
      <c r="Q40" s="15"/>
      <c r="R40" s="15"/>
      <c r="S40" s="15"/>
      <c r="T40" s="208"/>
      <c r="U40" s="209"/>
      <c r="W40" s="15"/>
      <c r="AJ40" s="37"/>
      <c r="AK40" s="37"/>
      <c r="AL40" s="37"/>
      <c r="AM40" s="37"/>
      <c r="AN40" s="37"/>
      <c r="AO40" s="37"/>
      <c r="AP40" s="29"/>
      <c r="AQ40" s="29"/>
    </row>
    <row r="41" spans="1:43" ht="13.5" customHeight="1" thickBot="1" x14ac:dyDescent="0.25">
      <c r="A41" s="2">
        <v>22</v>
      </c>
      <c r="B41" s="120"/>
      <c r="C41" s="68"/>
      <c r="D41" s="179"/>
      <c r="E41" s="69"/>
      <c r="F41" s="300"/>
      <c r="G41" s="136"/>
      <c r="H41" s="137" t="str">
        <f t="shared" si="0"/>
        <v/>
      </c>
      <c r="I41" s="138"/>
      <c r="J41" s="123"/>
      <c r="K41" s="144"/>
      <c r="L41" s="145"/>
      <c r="M41" s="146"/>
      <c r="O41" s="272" t="s">
        <v>149</v>
      </c>
      <c r="P41" s="273"/>
      <c r="Q41" s="273"/>
      <c r="R41" s="273"/>
      <c r="S41" s="196" t="s">
        <v>45</v>
      </c>
      <c r="T41" s="197"/>
      <c r="U41" s="198" t="str">
        <f>IF($G$10=0,"Units?",$G$10)</f>
        <v>ug/L</v>
      </c>
      <c r="W41" s="15"/>
      <c r="AJ41" s="37"/>
      <c r="AK41" s="37"/>
      <c r="AL41" s="37"/>
      <c r="AM41" s="37"/>
      <c r="AN41" s="37"/>
      <c r="AO41" s="37"/>
      <c r="AP41" s="29"/>
      <c r="AQ41" s="29"/>
    </row>
    <row r="42" spans="1:43" ht="13.5" customHeight="1" thickTop="1" thickBot="1" x14ac:dyDescent="0.25">
      <c r="A42" s="2">
        <v>23</v>
      </c>
      <c r="B42" s="120"/>
      <c r="C42" s="68"/>
      <c r="D42" s="179"/>
      <c r="E42" s="69"/>
      <c r="F42" s="300"/>
      <c r="G42" s="136"/>
      <c r="H42" s="137" t="str">
        <f t="shared" si="0"/>
        <v/>
      </c>
      <c r="I42" s="138"/>
      <c r="J42" s="147"/>
      <c r="K42" s="64"/>
      <c r="L42" s="132"/>
      <c r="M42" s="64"/>
      <c r="O42" s="274"/>
      <c r="P42" s="275"/>
      <c r="Q42" s="275"/>
      <c r="R42" s="275"/>
      <c r="S42" s="199"/>
      <c r="T42" s="200"/>
      <c r="U42" s="201"/>
      <c r="AJ42" s="37"/>
      <c r="AK42" s="37"/>
      <c r="AL42" s="37"/>
      <c r="AM42" s="37"/>
      <c r="AN42" s="37"/>
      <c r="AO42" s="37"/>
      <c r="AP42" s="29"/>
      <c r="AQ42" s="29"/>
    </row>
    <row r="43" spans="1:43" ht="13.5" customHeight="1" thickBot="1" x14ac:dyDescent="0.25">
      <c r="A43" s="2">
        <v>24</v>
      </c>
      <c r="B43" s="120"/>
      <c r="C43" s="68"/>
      <c r="D43" s="179"/>
      <c r="E43" s="69"/>
      <c r="F43" s="300"/>
      <c r="G43" s="136"/>
      <c r="H43" s="137" t="str">
        <f t="shared" si="0"/>
        <v/>
      </c>
      <c r="I43" s="138"/>
      <c r="J43" s="147"/>
      <c r="K43" s="64"/>
      <c r="L43" s="64"/>
      <c r="M43" s="64"/>
      <c r="O43" s="188"/>
      <c r="P43" s="189"/>
      <c r="Q43" s="33"/>
      <c r="R43" s="33"/>
      <c r="S43" s="33"/>
      <c r="T43" s="187"/>
      <c r="U43" s="187"/>
      <c r="W43" s="47"/>
      <c r="AJ43" s="37"/>
      <c r="AK43" s="37"/>
      <c r="AL43" s="37"/>
      <c r="AM43" s="37"/>
      <c r="AN43" s="37"/>
      <c r="AO43" s="37"/>
      <c r="AP43" s="29"/>
      <c r="AQ43" s="29"/>
    </row>
    <row r="44" spans="1:43" ht="13.5" customHeight="1" x14ac:dyDescent="0.2">
      <c r="A44" s="2">
        <v>25</v>
      </c>
      <c r="B44" s="120"/>
      <c r="C44" s="68"/>
      <c r="D44" s="179"/>
      <c r="E44" s="69"/>
      <c r="F44" s="300"/>
      <c r="G44" s="136"/>
      <c r="H44" s="137" t="str">
        <f t="shared" si="0"/>
        <v/>
      </c>
      <c r="I44" s="138"/>
      <c r="J44" s="147"/>
      <c r="K44" s="64"/>
      <c r="L44" s="64"/>
      <c r="M44" s="64"/>
      <c r="O44" s="266" t="s">
        <v>154</v>
      </c>
      <c r="P44" s="267"/>
      <c r="Q44" s="267"/>
      <c r="R44" s="267"/>
      <c r="S44" s="267"/>
      <c r="T44" s="270" t="s">
        <v>45</v>
      </c>
      <c r="U44" s="264" t="str">
        <f>IF(T41="","N/A",IF(U24&gt;=T41,"YES","NO"))</f>
        <v>N/A</v>
      </c>
      <c r="V44" s="11"/>
      <c r="W44" s="47"/>
      <c r="AJ44" s="37"/>
      <c r="AK44" s="37"/>
      <c r="AL44" s="37"/>
      <c r="AM44" s="37"/>
      <c r="AN44" s="30"/>
      <c r="AO44" s="30"/>
      <c r="AP44" s="27"/>
      <c r="AQ44" s="27"/>
    </row>
    <row r="45" spans="1:43" ht="13.5" customHeight="1" thickBot="1" x14ac:dyDescent="0.25">
      <c r="A45" s="2">
        <v>26</v>
      </c>
      <c r="B45" s="120"/>
      <c r="C45" s="68"/>
      <c r="D45" s="179"/>
      <c r="E45" s="69"/>
      <c r="F45" s="300"/>
      <c r="G45" s="136"/>
      <c r="H45" s="137" t="str">
        <f t="shared" si="0"/>
        <v/>
      </c>
      <c r="I45" s="138"/>
      <c r="J45" s="147"/>
      <c r="K45" s="64"/>
      <c r="L45" s="64"/>
      <c r="M45" s="64"/>
      <c r="N45" s="223">
        <f>10/1.1</f>
        <v>9.0909090909090899</v>
      </c>
      <c r="O45" s="268"/>
      <c r="P45" s="269"/>
      <c r="Q45" s="269"/>
      <c r="R45" s="269"/>
      <c r="S45" s="269"/>
      <c r="T45" s="271"/>
      <c r="U45" s="265"/>
      <c r="V45" s="11"/>
      <c r="W45" s="47"/>
      <c r="AJ45" s="30"/>
      <c r="AK45" s="30"/>
      <c r="AL45" s="30"/>
      <c r="AM45" s="30"/>
      <c r="AN45" s="30"/>
      <c r="AO45" s="30"/>
      <c r="AP45" s="27"/>
      <c r="AQ45" s="27"/>
    </row>
    <row r="46" spans="1:43" ht="13.5" customHeight="1" x14ac:dyDescent="0.2">
      <c r="A46" s="2">
        <v>27</v>
      </c>
      <c r="B46" s="120"/>
      <c r="C46" s="68"/>
      <c r="D46" s="179"/>
      <c r="E46" s="69"/>
      <c r="F46" s="300"/>
      <c r="G46" s="136"/>
      <c r="H46" s="137" t="str">
        <f t="shared" si="0"/>
        <v/>
      </c>
      <c r="I46" s="138"/>
      <c r="J46" s="147"/>
      <c r="K46" s="64"/>
      <c r="L46" s="64"/>
      <c r="M46" s="64"/>
      <c r="O46" s="213"/>
      <c r="P46" s="214"/>
      <c r="Q46" s="39"/>
      <c r="R46" s="39"/>
      <c r="S46" s="33"/>
      <c r="T46" s="187"/>
      <c r="U46" s="187"/>
      <c r="V46" s="11"/>
      <c r="W46" s="47"/>
      <c r="AJ46" s="30"/>
      <c r="AK46" s="30"/>
      <c r="AL46" s="30"/>
      <c r="AM46" s="30"/>
      <c r="AN46" s="30"/>
      <c r="AO46" s="30"/>
      <c r="AP46" s="27"/>
      <c r="AQ46" s="27"/>
    </row>
    <row r="47" spans="1:43" ht="13.5" customHeight="1" x14ac:dyDescent="0.2">
      <c r="A47" s="2">
        <v>28</v>
      </c>
      <c r="B47" s="120"/>
      <c r="C47" s="68"/>
      <c r="D47" s="179"/>
      <c r="E47" s="69"/>
      <c r="F47" s="300"/>
      <c r="G47" s="136"/>
      <c r="H47" s="137" t="str">
        <f t="shared" si="0"/>
        <v/>
      </c>
      <c r="I47" s="138"/>
      <c r="J47" s="147"/>
      <c r="K47" s="64"/>
      <c r="L47" s="64"/>
      <c r="M47" s="64"/>
      <c r="N47" t="s">
        <v>146</v>
      </c>
      <c r="O47" s="212"/>
      <c r="P47" s="33"/>
      <c r="Q47" s="33"/>
      <c r="R47" s="33"/>
      <c r="S47" s="33"/>
      <c r="T47" s="154"/>
      <c r="U47" s="177"/>
      <c r="V47" s="11"/>
      <c r="W47" s="47"/>
      <c r="AJ47" s="30"/>
      <c r="AK47" s="30"/>
      <c r="AL47" s="30"/>
      <c r="AM47" s="30"/>
      <c r="AN47" s="30"/>
      <c r="AO47" s="30"/>
      <c r="AP47" s="27"/>
      <c r="AQ47" s="27"/>
    </row>
    <row r="48" spans="1:43" ht="13.5" customHeight="1" x14ac:dyDescent="0.2">
      <c r="A48" s="2">
        <v>29</v>
      </c>
      <c r="B48" s="120"/>
      <c r="C48" s="68"/>
      <c r="D48" s="179"/>
      <c r="E48" s="69"/>
      <c r="F48" s="300"/>
      <c r="G48" s="136"/>
      <c r="H48" s="137" t="str">
        <f t="shared" si="0"/>
        <v/>
      </c>
      <c r="I48" s="138"/>
      <c r="J48" s="147"/>
      <c r="K48" s="64"/>
      <c r="L48" s="64"/>
      <c r="M48" s="64"/>
      <c r="O48" s="212"/>
      <c r="P48" s="190"/>
      <c r="Q48" s="212"/>
      <c r="R48" s="212"/>
      <c r="S48" s="33"/>
      <c r="T48" s="187"/>
      <c r="U48" s="187"/>
      <c r="V48" s="11"/>
      <c r="W48" s="47"/>
      <c r="AJ48" s="30"/>
      <c r="AK48" s="30"/>
      <c r="AL48" s="30"/>
      <c r="AM48" s="30"/>
      <c r="AN48" s="30"/>
      <c r="AO48" s="30"/>
      <c r="AP48" s="27"/>
      <c r="AQ48" s="27"/>
    </row>
    <row r="49" spans="1:43" ht="13.5" customHeight="1" x14ac:dyDescent="0.2">
      <c r="A49" s="2">
        <v>30</v>
      </c>
      <c r="B49" s="120"/>
      <c r="C49" s="68"/>
      <c r="D49" s="179"/>
      <c r="E49" s="69"/>
      <c r="F49" s="300"/>
      <c r="G49" s="136"/>
      <c r="H49" s="137" t="str">
        <f t="shared" si="0"/>
        <v/>
      </c>
      <c r="I49" s="138"/>
      <c r="J49" s="147"/>
      <c r="K49" s="64"/>
      <c r="L49" s="64"/>
      <c r="M49" s="64"/>
      <c r="O49" s="212"/>
      <c r="P49" s="11"/>
      <c r="Q49" s="11"/>
      <c r="R49" s="11"/>
      <c r="S49" s="11"/>
      <c r="T49" s="23"/>
      <c r="U49" s="23"/>
      <c r="V49" s="11"/>
      <c r="W49" s="47"/>
      <c r="AJ49" s="30"/>
      <c r="AK49" s="30"/>
      <c r="AL49" s="30"/>
      <c r="AM49" s="30"/>
      <c r="AN49" s="30"/>
      <c r="AO49" s="30"/>
      <c r="AP49" s="27"/>
      <c r="AQ49" s="27"/>
    </row>
    <row r="50" spans="1:43" ht="13.5" customHeight="1" x14ac:dyDescent="0.2">
      <c r="A50" s="2">
        <v>31</v>
      </c>
      <c r="B50" s="120"/>
      <c r="C50" s="68"/>
      <c r="D50" s="179"/>
      <c r="E50" s="69"/>
      <c r="F50" s="300"/>
      <c r="G50" s="136"/>
      <c r="H50" s="137" t="str">
        <f t="shared" si="0"/>
        <v/>
      </c>
      <c r="I50" s="138"/>
      <c r="J50" s="147"/>
      <c r="K50" s="64"/>
      <c r="L50" s="64"/>
      <c r="M50" s="64"/>
      <c r="O50" s="212"/>
      <c r="P50" s="215"/>
      <c r="Q50" s="212"/>
      <c r="R50" s="212"/>
      <c r="S50" s="33"/>
      <c r="T50" s="187"/>
      <c r="U50" s="187"/>
      <c r="V50" s="11"/>
      <c r="W50" s="47"/>
      <c r="AJ50" s="30"/>
      <c r="AK50" s="30"/>
      <c r="AL50" s="30"/>
      <c r="AM50" s="30"/>
      <c r="AN50" s="30"/>
      <c r="AO50" s="30"/>
      <c r="AP50" s="27"/>
      <c r="AQ50" s="27"/>
    </row>
    <row r="51" spans="1:43" ht="13.5" customHeight="1" x14ac:dyDescent="0.2">
      <c r="A51" s="2">
        <v>32</v>
      </c>
      <c r="B51" s="120"/>
      <c r="C51" s="68"/>
      <c r="D51" s="179"/>
      <c r="E51" s="69"/>
      <c r="F51" s="300"/>
      <c r="G51" s="136"/>
      <c r="H51" s="137" t="str">
        <f t="shared" si="0"/>
        <v/>
      </c>
      <c r="I51" s="138"/>
      <c r="J51" s="147"/>
      <c r="K51" s="64"/>
      <c r="L51" s="64"/>
      <c r="M51" s="64"/>
      <c r="N51" s="184"/>
      <c r="O51" s="11"/>
      <c r="P51" s="11"/>
      <c r="Q51" s="11"/>
      <c r="R51" s="11"/>
      <c r="S51" s="11"/>
      <c r="T51" s="11"/>
      <c r="U51" s="11"/>
      <c r="V51" s="11"/>
      <c r="W51" s="47"/>
      <c r="AJ51" s="30"/>
      <c r="AK51" s="30"/>
      <c r="AL51" s="30"/>
      <c r="AM51" s="30"/>
      <c r="AN51" s="30"/>
      <c r="AO51" s="30"/>
      <c r="AP51" s="27"/>
      <c r="AQ51" s="27"/>
    </row>
    <row r="52" spans="1:43" ht="13.5" customHeight="1" x14ac:dyDescent="0.2">
      <c r="A52" s="2">
        <v>33</v>
      </c>
      <c r="B52" s="120"/>
      <c r="C52" s="68"/>
      <c r="D52" s="179"/>
      <c r="E52" s="69"/>
      <c r="F52" s="300"/>
      <c r="G52" s="136"/>
      <c r="H52" s="137" t="str">
        <f t="shared" si="0"/>
        <v/>
      </c>
      <c r="I52" s="138"/>
      <c r="J52" s="147"/>
      <c r="K52" s="64"/>
      <c r="L52" s="64"/>
      <c r="M52" s="64"/>
      <c r="N52" s="184"/>
      <c r="O52" s="190"/>
      <c r="P52" s="212"/>
      <c r="Q52" s="212"/>
      <c r="R52" s="39"/>
      <c r="S52" s="191"/>
      <c r="T52" s="192"/>
      <c r="U52" s="15"/>
      <c r="V52" s="11"/>
      <c r="W52" s="47"/>
      <c r="AJ52" s="30"/>
      <c r="AK52" s="30"/>
      <c r="AL52" s="30"/>
      <c r="AM52" s="30"/>
      <c r="AN52" s="30"/>
      <c r="AO52" s="30"/>
      <c r="AP52" s="27"/>
      <c r="AQ52" s="27"/>
    </row>
    <row r="53" spans="1:43" ht="13.5" customHeight="1" x14ac:dyDescent="0.2">
      <c r="A53" s="2">
        <v>34</v>
      </c>
      <c r="B53" s="120"/>
      <c r="C53" s="68"/>
      <c r="D53" s="179"/>
      <c r="E53" s="69"/>
      <c r="F53" s="300"/>
      <c r="G53" s="136"/>
      <c r="H53" s="137" t="str">
        <f t="shared" si="0"/>
        <v/>
      </c>
      <c r="I53" s="138"/>
      <c r="J53" s="147"/>
      <c r="K53" s="64"/>
      <c r="L53" s="64"/>
      <c r="M53" s="64"/>
      <c r="N53" s="184"/>
      <c r="O53" s="212"/>
      <c r="P53" s="212"/>
      <c r="Q53" s="212"/>
      <c r="R53" s="39"/>
      <c r="S53" s="193"/>
      <c r="T53" s="194"/>
      <c r="U53" s="15"/>
      <c r="V53" s="11"/>
      <c r="W53" s="15"/>
      <c r="AJ53" s="30"/>
      <c r="AK53" s="30"/>
      <c r="AL53" s="30"/>
      <c r="AM53" s="30"/>
      <c r="AN53" s="30"/>
      <c r="AO53" s="30"/>
      <c r="AP53" s="27"/>
      <c r="AQ53" s="27"/>
    </row>
    <row r="54" spans="1:43" ht="13.5" customHeight="1" x14ac:dyDescent="0.2">
      <c r="A54" s="2">
        <v>35</v>
      </c>
      <c r="B54" s="120"/>
      <c r="C54" s="68"/>
      <c r="D54" s="179"/>
      <c r="E54" s="69"/>
      <c r="F54" s="300"/>
      <c r="G54" s="136"/>
      <c r="H54" s="137" t="str">
        <f t="shared" si="0"/>
        <v/>
      </c>
      <c r="I54" s="138"/>
      <c r="J54" s="147"/>
      <c r="K54" s="64"/>
      <c r="L54" s="64"/>
      <c r="M54" s="64"/>
      <c r="N54" s="184"/>
      <c r="O54" s="205"/>
      <c r="P54" s="35"/>
      <c r="Q54" s="35"/>
      <c r="R54" s="35"/>
      <c r="S54" s="35"/>
      <c r="T54" s="35"/>
      <c r="U54" s="35"/>
      <c r="V54" s="11"/>
      <c r="W54" s="15"/>
      <c r="AJ54" s="30"/>
      <c r="AK54" s="30"/>
      <c r="AL54" s="30"/>
      <c r="AM54" s="30"/>
      <c r="AN54" s="30"/>
      <c r="AO54" s="30"/>
      <c r="AP54" s="27"/>
      <c r="AQ54" s="27"/>
    </row>
    <row r="55" spans="1:43" ht="13.5" customHeight="1" x14ac:dyDescent="0.2">
      <c r="A55" s="2">
        <v>36</v>
      </c>
      <c r="B55" s="120"/>
      <c r="C55" s="68"/>
      <c r="D55" s="179"/>
      <c r="E55" s="69"/>
      <c r="F55" s="300"/>
      <c r="G55" s="136"/>
      <c r="H55" s="137" t="str">
        <f t="shared" si="0"/>
        <v/>
      </c>
      <c r="I55" s="138"/>
      <c r="J55" s="147"/>
      <c r="K55" s="64"/>
      <c r="L55" s="64"/>
      <c r="M55" s="64"/>
      <c r="N55" s="184"/>
      <c r="O55" s="207"/>
      <c r="P55" s="15"/>
      <c r="Q55" s="15"/>
      <c r="R55" s="15"/>
      <c r="S55" s="51"/>
      <c r="T55" s="206"/>
      <c r="U55" s="187"/>
      <c r="V55" s="11"/>
      <c r="W55" s="15"/>
      <c r="AJ55" s="15"/>
      <c r="AK55" s="15"/>
      <c r="AL55" s="15"/>
      <c r="AM55" s="15"/>
      <c r="AN55" s="15"/>
      <c r="AO55" s="15"/>
    </row>
    <row r="56" spans="1:43" ht="13.5" customHeight="1" x14ac:dyDescent="0.2">
      <c r="A56" s="2">
        <v>37</v>
      </c>
      <c r="B56" s="120"/>
      <c r="C56" s="68"/>
      <c r="D56" s="179"/>
      <c r="E56" s="69"/>
      <c r="F56" s="300"/>
      <c r="G56" s="136"/>
      <c r="H56" s="137" t="str">
        <f t="shared" si="0"/>
        <v/>
      </c>
      <c r="I56" s="138"/>
      <c r="J56" s="147"/>
      <c r="K56" s="64"/>
      <c r="L56" s="64"/>
      <c r="M56" s="64"/>
      <c r="N56" s="184"/>
      <c r="O56" s="54"/>
      <c r="P56" s="54"/>
      <c r="Q56" s="54"/>
      <c r="R56" s="15"/>
      <c r="S56" s="33"/>
      <c r="T56" s="55"/>
      <c r="U56" s="15"/>
      <c r="V56" s="11"/>
      <c r="W56" s="15"/>
      <c r="AJ56" s="15"/>
      <c r="AK56" s="15"/>
      <c r="AL56" s="15"/>
      <c r="AM56" s="15"/>
      <c r="AN56" s="15"/>
      <c r="AO56" s="15"/>
    </row>
    <row r="57" spans="1:43" ht="13.5" customHeight="1" x14ac:dyDescent="0.2">
      <c r="A57" s="2">
        <v>38</v>
      </c>
      <c r="B57" s="120"/>
      <c r="C57" s="68"/>
      <c r="D57" s="179"/>
      <c r="E57" s="69"/>
      <c r="F57" s="300"/>
      <c r="G57" s="136"/>
      <c r="H57" s="137" t="str">
        <f t="shared" si="0"/>
        <v/>
      </c>
      <c r="I57" s="138"/>
      <c r="J57" s="147"/>
      <c r="K57" s="64"/>
      <c r="L57" s="64"/>
      <c r="M57" s="64"/>
      <c r="N57" s="184"/>
      <c r="O57" s="207"/>
      <c r="P57" s="15"/>
      <c r="Q57" s="15"/>
      <c r="R57" s="15"/>
      <c r="S57" s="15"/>
      <c r="T57" s="208"/>
      <c r="U57" s="209"/>
      <c r="V57" s="11"/>
      <c r="W57" s="15"/>
      <c r="AJ57" s="15"/>
      <c r="AK57" s="15"/>
      <c r="AL57" s="15"/>
      <c r="AM57" s="15"/>
      <c r="AN57" s="15"/>
      <c r="AO57" s="15"/>
    </row>
    <row r="58" spans="1:43" ht="13.5" customHeight="1" x14ac:dyDescent="0.2">
      <c r="A58" s="2">
        <v>39</v>
      </c>
      <c r="B58" s="120"/>
      <c r="C58" s="68"/>
      <c r="D58" s="179"/>
      <c r="E58" s="69"/>
      <c r="F58" s="300"/>
      <c r="G58" s="136"/>
      <c r="H58" s="137" t="str">
        <f t="shared" si="0"/>
        <v/>
      </c>
      <c r="I58" s="138"/>
      <c r="J58" s="147"/>
      <c r="K58" s="64"/>
      <c r="L58" s="64"/>
      <c r="M58" s="64"/>
      <c r="N58" s="184"/>
      <c r="O58" s="15"/>
      <c r="P58" s="15"/>
      <c r="Q58" s="15"/>
      <c r="R58" s="15"/>
      <c r="S58" s="15"/>
      <c r="T58" s="210"/>
      <c r="U58" s="211"/>
      <c r="V58" s="11"/>
      <c r="W58" s="15"/>
      <c r="AJ58" s="15"/>
      <c r="AK58" s="15"/>
      <c r="AL58" s="15"/>
      <c r="AM58" s="15"/>
      <c r="AN58" s="15"/>
      <c r="AO58" s="15"/>
    </row>
    <row r="59" spans="1:43" ht="13.5" customHeight="1" x14ac:dyDescent="0.2">
      <c r="A59" s="2">
        <v>40</v>
      </c>
      <c r="B59" s="120"/>
      <c r="C59" s="68"/>
      <c r="D59" s="179"/>
      <c r="E59" s="69"/>
      <c r="F59" s="300"/>
      <c r="G59" s="136"/>
      <c r="H59" s="137" t="str">
        <f t="shared" si="0"/>
        <v/>
      </c>
      <c r="I59" s="138"/>
      <c r="J59" s="147"/>
      <c r="K59" s="64"/>
      <c r="L59" s="64"/>
      <c r="M59" s="64"/>
      <c r="N59" s="184"/>
      <c r="O59" s="11"/>
      <c r="P59" s="11"/>
      <c r="Q59" s="11"/>
      <c r="R59" s="11"/>
      <c r="S59" s="11"/>
      <c r="T59" s="11"/>
      <c r="U59" s="11"/>
      <c r="V59" s="11"/>
      <c r="W59" s="45"/>
      <c r="AJ59" s="15"/>
      <c r="AK59" s="15"/>
      <c r="AL59" s="15"/>
      <c r="AM59" s="15"/>
      <c r="AN59" s="15"/>
      <c r="AO59" s="15"/>
    </row>
    <row r="60" spans="1:43" ht="13.5" customHeight="1" x14ac:dyDescent="0.2">
      <c r="A60" s="2">
        <v>41</v>
      </c>
      <c r="B60" s="120"/>
      <c r="C60" s="68"/>
      <c r="D60" s="179"/>
      <c r="E60" s="69"/>
      <c r="F60" s="300"/>
      <c r="G60" s="136"/>
      <c r="H60" s="137" t="str">
        <f t="shared" si="0"/>
        <v/>
      </c>
      <c r="I60" s="138"/>
      <c r="J60" s="147"/>
      <c r="K60" s="64"/>
      <c r="L60" s="64"/>
      <c r="M60" s="64"/>
      <c r="N60" s="184"/>
      <c r="O60" s="11"/>
      <c r="P60" s="11"/>
      <c r="Q60" s="11"/>
      <c r="R60" s="11"/>
      <c r="S60" s="11"/>
      <c r="T60" s="11"/>
      <c r="U60" s="11"/>
      <c r="V60" s="11"/>
      <c r="W60" s="15"/>
      <c r="AJ60" s="15"/>
      <c r="AK60" s="15"/>
      <c r="AL60" s="15"/>
      <c r="AM60" s="15"/>
      <c r="AN60" s="15"/>
      <c r="AO60" s="15"/>
    </row>
    <row r="61" spans="1:43" ht="13.5" customHeight="1" x14ac:dyDescent="0.2">
      <c r="A61" s="2">
        <v>42</v>
      </c>
      <c r="B61" s="120"/>
      <c r="C61" s="68"/>
      <c r="D61" s="179"/>
      <c r="E61" s="69"/>
      <c r="F61" s="300"/>
      <c r="G61" s="136"/>
      <c r="H61" s="137" t="str">
        <f t="shared" si="0"/>
        <v/>
      </c>
      <c r="I61" s="138"/>
      <c r="J61" s="147"/>
      <c r="K61" s="64"/>
      <c r="L61" s="64"/>
      <c r="M61" s="64"/>
      <c r="N61" s="184"/>
      <c r="O61" s="190"/>
      <c r="P61" s="212"/>
      <c r="Q61" s="212"/>
      <c r="R61" s="185"/>
      <c r="S61" s="186"/>
      <c r="T61" s="11"/>
      <c r="U61" s="11"/>
      <c r="V61" s="11"/>
      <c r="W61" s="15"/>
      <c r="AJ61" s="15"/>
      <c r="AK61" s="15"/>
      <c r="AL61" s="15"/>
      <c r="AM61" s="15"/>
      <c r="AN61" s="15"/>
      <c r="AO61" s="15"/>
    </row>
    <row r="62" spans="1:43" ht="13.5" customHeight="1" x14ac:dyDescent="0.2">
      <c r="A62" s="2">
        <v>43</v>
      </c>
      <c r="B62" s="120"/>
      <c r="C62" s="68"/>
      <c r="D62" s="179"/>
      <c r="E62" s="69"/>
      <c r="F62" s="300"/>
      <c r="G62" s="136"/>
      <c r="H62" s="137" t="str">
        <f t="shared" si="0"/>
        <v/>
      </c>
      <c r="I62" s="138"/>
      <c r="J62" s="147"/>
      <c r="K62" s="64"/>
      <c r="L62" s="64"/>
      <c r="M62" s="64"/>
      <c r="N62" s="184"/>
      <c r="O62" s="11"/>
      <c r="P62" s="11"/>
      <c r="Q62" s="11"/>
      <c r="R62" s="11"/>
      <c r="S62" s="11"/>
      <c r="T62" s="11"/>
      <c r="U62" s="11"/>
      <c r="V62" s="11"/>
      <c r="W62" s="15"/>
      <c r="AJ62" s="15"/>
      <c r="AK62" s="15"/>
      <c r="AL62" s="15"/>
      <c r="AM62" s="15"/>
      <c r="AN62" s="15"/>
      <c r="AO62" s="15"/>
    </row>
    <row r="63" spans="1:43" ht="13.5" customHeight="1" x14ac:dyDescent="0.2">
      <c r="A63" s="2">
        <v>44</v>
      </c>
      <c r="B63" s="120"/>
      <c r="C63" s="68"/>
      <c r="D63" s="179"/>
      <c r="E63" s="69"/>
      <c r="F63" s="300"/>
      <c r="G63" s="136"/>
      <c r="H63" s="137" t="str">
        <f t="shared" si="0"/>
        <v/>
      </c>
      <c r="I63" s="138"/>
      <c r="J63" s="147"/>
      <c r="K63" s="64"/>
      <c r="L63" s="64"/>
      <c r="M63" s="64"/>
      <c r="N63" s="184"/>
      <c r="O63" s="213"/>
      <c r="P63" s="214"/>
      <c r="Q63" s="39"/>
      <c r="R63" s="39"/>
      <c r="S63" s="33"/>
      <c r="T63" s="187"/>
      <c r="U63" s="187"/>
      <c r="V63" s="11"/>
      <c r="W63" s="15"/>
      <c r="AJ63" s="15"/>
      <c r="AK63" s="15"/>
      <c r="AL63" s="15"/>
      <c r="AM63" s="15"/>
      <c r="AN63" s="15"/>
      <c r="AO63" s="15"/>
    </row>
    <row r="64" spans="1:43" ht="13.5" customHeight="1" x14ac:dyDescent="0.2">
      <c r="A64" s="2">
        <v>45</v>
      </c>
      <c r="B64" s="120"/>
      <c r="C64" s="68"/>
      <c r="D64" s="179"/>
      <c r="E64" s="69"/>
      <c r="F64" s="300"/>
      <c r="G64" s="136"/>
      <c r="H64" s="137" t="str">
        <f t="shared" si="0"/>
        <v/>
      </c>
      <c r="I64" s="138"/>
      <c r="J64" s="147"/>
      <c r="K64" s="64"/>
      <c r="L64" s="64"/>
      <c r="M64" s="64"/>
      <c r="N64" s="184"/>
      <c r="O64" s="212"/>
      <c r="P64" s="33"/>
      <c r="Q64" s="33"/>
      <c r="R64" s="33"/>
      <c r="S64" s="33"/>
      <c r="T64" s="154"/>
      <c r="U64" s="177"/>
      <c r="V64" s="11"/>
      <c r="W64" s="15"/>
      <c r="AJ64" s="15"/>
      <c r="AK64" s="15"/>
      <c r="AL64" s="15"/>
      <c r="AM64" s="15"/>
      <c r="AN64" s="15"/>
      <c r="AO64" s="15"/>
    </row>
    <row r="65" spans="1:41" ht="13.5" customHeight="1" x14ac:dyDescent="0.2">
      <c r="A65" s="2">
        <v>46</v>
      </c>
      <c r="B65" s="120"/>
      <c r="C65" s="68"/>
      <c r="D65" s="179"/>
      <c r="E65" s="69"/>
      <c r="F65" s="300"/>
      <c r="G65" s="136"/>
      <c r="H65" s="137" t="str">
        <f t="shared" si="0"/>
        <v/>
      </c>
      <c r="I65" s="138"/>
      <c r="J65" s="147"/>
      <c r="K65" s="64"/>
      <c r="L65" s="64"/>
      <c r="M65" s="64"/>
      <c r="N65" s="184"/>
      <c r="O65" s="212"/>
      <c r="P65" s="190"/>
      <c r="Q65" s="212"/>
      <c r="R65" s="212"/>
      <c r="S65" s="33"/>
      <c r="T65" s="187"/>
      <c r="U65" s="187"/>
      <c r="V65" s="11"/>
      <c r="W65" s="45"/>
      <c r="AJ65" s="15"/>
      <c r="AK65" s="15"/>
      <c r="AL65" s="15"/>
      <c r="AM65" s="15"/>
      <c r="AN65" s="15"/>
      <c r="AO65" s="15"/>
    </row>
    <row r="66" spans="1:41" ht="13.5" customHeight="1" x14ac:dyDescent="0.2">
      <c r="A66" s="2">
        <v>47</v>
      </c>
      <c r="B66" s="120"/>
      <c r="C66" s="68"/>
      <c r="D66" s="179"/>
      <c r="E66" s="69"/>
      <c r="F66" s="300"/>
      <c r="G66" s="136"/>
      <c r="H66" s="137" t="str">
        <f t="shared" si="0"/>
        <v/>
      </c>
      <c r="I66" s="138"/>
      <c r="J66" s="147"/>
      <c r="K66" s="64"/>
      <c r="L66" s="64"/>
      <c r="M66" s="64"/>
      <c r="N66" s="184"/>
      <c r="O66" s="212"/>
      <c r="P66" s="11"/>
      <c r="Q66" s="11"/>
      <c r="R66" s="11"/>
      <c r="S66" s="11"/>
      <c r="T66" s="23"/>
      <c r="U66" s="23"/>
      <c r="V66" s="11"/>
      <c r="W66" s="15"/>
      <c r="AJ66" s="15"/>
      <c r="AK66" s="15"/>
      <c r="AL66" s="15"/>
      <c r="AM66" s="15"/>
      <c r="AN66" s="15"/>
      <c r="AO66" s="15"/>
    </row>
    <row r="67" spans="1:41" ht="13.5" customHeight="1" x14ac:dyDescent="0.2">
      <c r="A67" s="2">
        <v>48</v>
      </c>
      <c r="B67" s="120"/>
      <c r="C67" s="68"/>
      <c r="D67" s="179"/>
      <c r="E67" s="69"/>
      <c r="F67" s="300"/>
      <c r="G67" s="136"/>
      <c r="H67" s="137" t="str">
        <f t="shared" si="0"/>
        <v/>
      </c>
      <c r="I67" s="138"/>
      <c r="J67" s="147"/>
      <c r="K67" s="64"/>
      <c r="L67" s="64"/>
      <c r="M67" s="64"/>
      <c r="N67" s="184"/>
      <c r="O67" s="212"/>
      <c r="P67" s="215"/>
      <c r="Q67" s="212"/>
      <c r="R67" s="212"/>
      <c r="S67" s="33"/>
      <c r="T67" s="187"/>
      <c r="U67" s="187"/>
      <c r="V67" s="11"/>
      <c r="W67" s="15"/>
      <c r="AJ67" s="15"/>
      <c r="AK67" s="15"/>
      <c r="AL67" s="15"/>
      <c r="AM67" s="15"/>
      <c r="AN67" s="15"/>
      <c r="AO67" s="15"/>
    </row>
    <row r="68" spans="1:41" ht="13.5" customHeight="1" x14ac:dyDescent="0.2">
      <c r="A68" s="2">
        <v>49</v>
      </c>
      <c r="B68" s="120"/>
      <c r="C68" s="68"/>
      <c r="D68" s="179"/>
      <c r="E68" s="69"/>
      <c r="F68" s="300"/>
      <c r="G68" s="136"/>
      <c r="H68" s="137" t="str">
        <f t="shared" si="0"/>
        <v/>
      </c>
      <c r="I68" s="138"/>
      <c r="J68" s="147"/>
      <c r="K68" s="64"/>
      <c r="L68" s="64"/>
      <c r="M68" s="64"/>
      <c r="N68" s="184"/>
      <c r="O68" s="11"/>
      <c r="P68" s="11"/>
      <c r="Q68" s="11"/>
      <c r="R68" s="11"/>
      <c r="S68" s="11"/>
      <c r="T68" s="11"/>
      <c r="U68" s="11"/>
      <c r="V68" s="11"/>
      <c r="W68" s="15"/>
      <c r="AJ68" s="15"/>
      <c r="AK68" s="15"/>
      <c r="AL68" s="15"/>
      <c r="AM68" s="15"/>
      <c r="AN68" s="15"/>
      <c r="AO68" s="15"/>
    </row>
    <row r="69" spans="1:41" ht="13.5" customHeight="1" x14ac:dyDescent="0.2">
      <c r="A69" s="2">
        <v>50</v>
      </c>
      <c r="B69" s="120"/>
      <c r="C69" s="68"/>
      <c r="D69" s="179"/>
      <c r="E69" s="69"/>
      <c r="F69" s="300"/>
      <c r="G69" s="136"/>
      <c r="H69" s="137" t="str">
        <f t="shared" si="0"/>
        <v/>
      </c>
      <c r="I69" s="138"/>
      <c r="J69" s="147"/>
      <c r="K69" s="64"/>
      <c r="L69" s="64"/>
      <c r="M69" s="64"/>
      <c r="N69" s="184"/>
      <c r="O69" s="190"/>
      <c r="P69" s="212"/>
      <c r="Q69" s="212"/>
      <c r="R69" s="39"/>
      <c r="S69" s="191"/>
      <c r="T69" s="192"/>
      <c r="U69" s="11"/>
      <c r="V69" s="11"/>
      <c r="W69" s="15"/>
      <c r="AJ69" s="15"/>
      <c r="AK69" s="15"/>
      <c r="AL69" s="15"/>
      <c r="AM69" s="15"/>
      <c r="AN69" s="15"/>
      <c r="AO69" s="15"/>
    </row>
    <row r="70" spans="1:41" ht="13.5" customHeight="1" x14ac:dyDescent="0.2">
      <c r="A70" s="2">
        <v>51</v>
      </c>
      <c r="B70" s="120"/>
      <c r="C70" s="68"/>
      <c r="D70" s="179"/>
      <c r="E70" s="69"/>
      <c r="F70" s="300"/>
      <c r="G70" s="136"/>
      <c r="H70" s="137" t="str">
        <f t="shared" si="0"/>
        <v/>
      </c>
      <c r="I70" s="138"/>
      <c r="J70" s="147"/>
      <c r="K70" s="64"/>
      <c r="L70" s="64"/>
      <c r="M70" s="64"/>
      <c r="N70" s="184"/>
      <c r="O70" s="212"/>
      <c r="P70" s="212"/>
      <c r="Q70" s="212"/>
      <c r="R70" s="39"/>
      <c r="S70" s="193"/>
      <c r="T70" s="194"/>
      <c r="U70" s="11"/>
      <c r="V70" s="11"/>
      <c r="W70" s="15"/>
      <c r="AJ70" s="15"/>
      <c r="AK70" s="15"/>
      <c r="AL70" s="15"/>
      <c r="AM70" s="15"/>
      <c r="AN70" s="15"/>
      <c r="AO70" s="15"/>
    </row>
    <row r="71" spans="1:41" ht="13.5" customHeight="1" x14ac:dyDescent="0.2">
      <c r="A71" s="2">
        <v>52</v>
      </c>
      <c r="B71" s="120"/>
      <c r="C71" s="68"/>
      <c r="D71" s="179"/>
      <c r="E71" s="69"/>
      <c r="F71" s="300"/>
      <c r="G71" s="136"/>
      <c r="H71" s="137" t="str">
        <f t="shared" si="0"/>
        <v/>
      </c>
      <c r="I71" s="138"/>
      <c r="J71" s="147"/>
      <c r="K71" s="64"/>
      <c r="L71" s="64"/>
      <c r="M71" s="64"/>
      <c r="N71" s="184"/>
      <c r="O71" s="11"/>
      <c r="P71" s="11"/>
      <c r="Q71" s="11"/>
      <c r="R71" s="11"/>
      <c r="S71" s="11"/>
      <c r="T71" s="11"/>
      <c r="U71" s="11"/>
      <c r="V71" s="11"/>
      <c r="W71" s="15"/>
      <c r="AJ71" s="15"/>
      <c r="AK71" s="15"/>
      <c r="AL71" s="15"/>
      <c r="AM71" s="15"/>
      <c r="AN71" s="15"/>
      <c r="AO71" s="15"/>
    </row>
    <row r="72" spans="1:41" ht="13.5" customHeight="1" x14ac:dyDescent="0.2">
      <c r="A72" s="2">
        <v>53</v>
      </c>
      <c r="B72" s="120"/>
      <c r="C72" s="68"/>
      <c r="D72" s="179"/>
      <c r="E72" s="69"/>
      <c r="F72" s="300"/>
      <c r="G72" s="136"/>
      <c r="H72" s="137" t="str">
        <f t="shared" si="0"/>
        <v/>
      </c>
      <c r="I72" s="138"/>
      <c r="J72" s="147"/>
      <c r="K72" s="64"/>
      <c r="L72" s="64"/>
      <c r="M72" s="64"/>
      <c r="N72" s="184"/>
      <c r="O72" s="207"/>
      <c r="P72" s="15"/>
      <c r="Q72" s="15"/>
      <c r="R72" s="15"/>
      <c r="S72" s="51"/>
      <c r="T72" s="206"/>
      <c r="U72" s="187"/>
      <c r="V72" s="11"/>
      <c r="W72" s="15"/>
      <c r="AJ72" s="15"/>
      <c r="AK72" s="15"/>
      <c r="AL72" s="15"/>
      <c r="AM72" s="15"/>
      <c r="AN72" s="15"/>
      <c r="AO72" s="15"/>
    </row>
    <row r="73" spans="1:41" ht="13.5" customHeight="1" x14ac:dyDescent="0.2">
      <c r="A73" s="2">
        <v>54</v>
      </c>
      <c r="B73" s="120"/>
      <c r="C73" s="68"/>
      <c r="D73" s="179"/>
      <c r="E73" s="69"/>
      <c r="F73" s="300"/>
      <c r="G73" s="136"/>
      <c r="H73" s="137" t="str">
        <f t="shared" si="0"/>
        <v/>
      </c>
      <c r="I73" s="138"/>
      <c r="J73" s="147"/>
      <c r="K73" s="64"/>
      <c r="L73" s="64"/>
      <c r="M73" s="64"/>
      <c r="N73" s="184"/>
      <c r="O73" s="11"/>
      <c r="P73" s="11"/>
      <c r="Q73" s="11"/>
      <c r="R73" s="11"/>
      <c r="S73" s="11"/>
      <c r="T73" s="11"/>
      <c r="U73" s="11"/>
      <c r="V73" s="11"/>
      <c r="W73" s="15"/>
      <c r="AJ73" s="15"/>
      <c r="AK73" s="15"/>
      <c r="AL73" s="15"/>
      <c r="AM73" s="15"/>
      <c r="AN73" s="15"/>
      <c r="AO73" s="15"/>
    </row>
    <row r="74" spans="1:41" ht="13.5" customHeight="1" x14ac:dyDescent="0.2">
      <c r="A74" s="2">
        <v>55</v>
      </c>
      <c r="B74" s="120"/>
      <c r="C74" s="68"/>
      <c r="D74" s="179"/>
      <c r="E74" s="69"/>
      <c r="F74" s="300"/>
      <c r="G74" s="136"/>
      <c r="H74" s="137" t="str">
        <f t="shared" si="0"/>
        <v/>
      </c>
      <c r="I74" s="138"/>
      <c r="J74" s="147"/>
      <c r="K74" s="64"/>
      <c r="L74" s="64"/>
      <c r="M74" s="64"/>
      <c r="N74" s="184"/>
      <c r="O74" s="207"/>
      <c r="P74" s="15"/>
      <c r="Q74" s="15"/>
      <c r="R74" s="15"/>
      <c r="S74" s="15"/>
      <c r="T74" s="208"/>
      <c r="U74" s="209"/>
      <c r="V74" s="11"/>
      <c r="W74" s="15"/>
      <c r="AJ74" s="15"/>
      <c r="AK74" s="15"/>
      <c r="AL74" s="15"/>
      <c r="AM74" s="15"/>
      <c r="AN74" s="15"/>
      <c r="AO74" s="15"/>
    </row>
    <row r="75" spans="1:41" ht="13.5" customHeight="1" x14ac:dyDescent="0.2">
      <c r="A75" s="2">
        <v>56</v>
      </c>
      <c r="B75" s="120"/>
      <c r="C75" s="68"/>
      <c r="D75" s="179"/>
      <c r="E75" s="69"/>
      <c r="F75" s="300"/>
      <c r="G75" s="136"/>
      <c r="H75" s="137" t="str">
        <f t="shared" si="0"/>
        <v/>
      </c>
      <c r="I75" s="138"/>
      <c r="J75" s="147"/>
      <c r="K75" s="64"/>
      <c r="L75" s="64"/>
      <c r="M75" s="64"/>
      <c r="N75" s="184"/>
      <c r="O75" s="15"/>
      <c r="P75" s="15"/>
      <c r="Q75" s="15"/>
      <c r="R75" s="15"/>
      <c r="S75" s="15"/>
      <c r="T75" s="210"/>
      <c r="U75" s="211"/>
      <c r="V75" s="11"/>
      <c r="W75" s="15"/>
      <c r="AJ75" s="15"/>
      <c r="AK75" s="15"/>
      <c r="AL75" s="15"/>
      <c r="AM75" s="15"/>
      <c r="AN75" s="15"/>
      <c r="AO75" s="15"/>
    </row>
    <row r="76" spans="1:41" ht="13.5" customHeight="1" x14ac:dyDescent="0.2">
      <c r="A76" s="2">
        <v>57</v>
      </c>
      <c r="B76" s="120"/>
      <c r="C76" s="68"/>
      <c r="D76" s="179"/>
      <c r="E76" s="69"/>
      <c r="F76" s="300"/>
      <c r="G76" s="136"/>
      <c r="H76" s="137" t="str">
        <f t="shared" si="0"/>
        <v/>
      </c>
      <c r="I76" s="138"/>
      <c r="J76" s="147"/>
      <c r="K76" s="64"/>
      <c r="L76" s="64"/>
      <c r="M76" s="64"/>
      <c r="N76" s="184"/>
      <c r="O76" s="11"/>
      <c r="P76" s="11"/>
      <c r="Q76" s="11"/>
      <c r="R76" s="11"/>
      <c r="S76" s="11"/>
      <c r="T76" s="11"/>
      <c r="U76" s="11"/>
      <c r="V76" s="11"/>
      <c r="W76" s="15"/>
      <c r="AJ76" s="15"/>
      <c r="AK76" s="15"/>
      <c r="AL76" s="15"/>
      <c r="AM76" s="15"/>
      <c r="AN76" s="15"/>
      <c r="AO76" s="15"/>
    </row>
    <row r="77" spans="1:41" ht="13.5" customHeight="1" x14ac:dyDescent="0.2">
      <c r="A77" s="2">
        <v>58</v>
      </c>
      <c r="B77" s="120"/>
      <c r="C77" s="68"/>
      <c r="D77" s="179"/>
      <c r="E77" s="69"/>
      <c r="F77" s="300"/>
      <c r="G77" s="136"/>
      <c r="H77" s="137" t="str">
        <f t="shared" si="0"/>
        <v/>
      </c>
      <c r="I77" s="138"/>
      <c r="J77" s="147"/>
      <c r="K77" s="64"/>
      <c r="L77" s="64"/>
      <c r="M77" s="64"/>
      <c r="O77" s="3"/>
      <c r="P77" s="3"/>
      <c r="Q77" s="3"/>
      <c r="R77" s="3"/>
      <c r="S77" s="3"/>
      <c r="T77" s="3"/>
      <c r="U77" s="3"/>
      <c r="V77" s="3"/>
      <c r="W77" s="15"/>
      <c r="AJ77" s="15"/>
      <c r="AK77" s="15"/>
      <c r="AL77" s="15"/>
      <c r="AM77" s="15"/>
      <c r="AN77" s="15"/>
      <c r="AO77" s="15"/>
    </row>
    <row r="78" spans="1:41" ht="13.5" customHeight="1" x14ac:dyDescent="0.2">
      <c r="A78" s="2">
        <v>59</v>
      </c>
      <c r="B78" s="120"/>
      <c r="C78" s="68"/>
      <c r="D78" s="179"/>
      <c r="E78" s="69"/>
      <c r="F78" s="300"/>
      <c r="G78" s="136"/>
      <c r="H78" s="137" t="str">
        <f t="shared" si="0"/>
        <v/>
      </c>
      <c r="I78" s="138"/>
      <c r="J78" s="147"/>
      <c r="K78" s="64"/>
      <c r="L78" s="64"/>
      <c r="M78" s="64"/>
      <c r="O78" s="52"/>
      <c r="P78" s="15"/>
      <c r="Q78" s="15"/>
      <c r="R78" s="15"/>
      <c r="S78" s="51"/>
      <c r="T78" s="53"/>
      <c r="U78" s="32"/>
      <c r="V78" s="3"/>
      <c r="W78" s="15"/>
      <c r="AJ78" s="15"/>
      <c r="AK78" s="15"/>
      <c r="AL78" s="15"/>
      <c r="AM78" s="15"/>
      <c r="AN78" s="15"/>
      <c r="AO78" s="15"/>
    </row>
    <row r="79" spans="1:41" ht="13.5" customHeight="1" x14ac:dyDescent="0.2">
      <c r="A79" s="2">
        <v>60</v>
      </c>
      <c r="B79" s="120"/>
      <c r="C79" s="68"/>
      <c r="D79" s="179"/>
      <c r="E79" s="69"/>
      <c r="F79" s="300"/>
      <c r="G79" s="136"/>
      <c r="H79" s="137" t="str">
        <f t="shared" si="0"/>
        <v/>
      </c>
      <c r="I79" s="138"/>
      <c r="J79" s="147"/>
      <c r="K79" s="64"/>
      <c r="L79" s="64"/>
      <c r="M79" s="64"/>
      <c r="O79" s="54"/>
      <c r="P79" s="54"/>
      <c r="Q79" s="54"/>
      <c r="R79" s="15"/>
      <c r="S79" s="33"/>
      <c r="T79" s="55"/>
      <c r="U79" s="15"/>
      <c r="W79" s="15"/>
      <c r="AJ79" s="15"/>
      <c r="AK79" s="15"/>
      <c r="AL79" s="15"/>
      <c r="AM79" s="15"/>
      <c r="AN79" s="15"/>
      <c r="AO79" s="15"/>
    </row>
    <row r="80" spans="1:41" ht="13.5" customHeight="1" x14ac:dyDescent="0.2">
      <c r="A80" s="2">
        <v>61</v>
      </c>
      <c r="B80" s="120"/>
      <c r="C80" s="68"/>
      <c r="D80" s="179"/>
      <c r="E80" s="69"/>
      <c r="F80" s="300"/>
      <c r="G80" s="136"/>
      <c r="H80" s="137" t="str">
        <f t="shared" si="0"/>
        <v/>
      </c>
      <c r="I80" s="138"/>
      <c r="J80" s="147"/>
      <c r="K80" s="64"/>
      <c r="L80" s="64"/>
      <c r="M80" s="64"/>
      <c r="O80" s="52"/>
      <c r="P80" s="15"/>
      <c r="Q80" s="15"/>
      <c r="R80" s="15"/>
      <c r="S80" s="15"/>
      <c r="T80" s="56"/>
      <c r="U80" s="57"/>
      <c r="W80" s="15"/>
      <c r="AJ80" s="15"/>
      <c r="AK80" s="15"/>
      <c r="AL80" s="15"/>
      <c r="AM80" s="15"/>
      <c r="AN80" s="15"/>
      <c r="AO80" s="15"/>
    </row>
    <row r="81" spans="1:52" ht="13.5" customHeight="1" x14ac:dyDescent="0.2">
      <c r="A81" s="2">
        <v>62</v>
      </c>
      <c r="B81" s="120"/>
      <c r="C81" s="68"/>
      <c r="D81" s="179"/>
      <c r="E81" s="69"/>
      <c r="F81" s="300"/>
      <c r="G81" s="136"/>
      <c r="H81" s="137" t="str">
        <f t="shared" si="0"/>
        <v/>
      </c>
      <c r="I81" s="138"/>
      <c r="J81" s="147"/>
      <c r="K81" s="64"/>
      <c r="L81" s="64"/>
      <c r="M81" s="64"/>
      <c r="O81" s="15"/>
      <c r="P81" s="15"/>
      <c r="Q81" s="15"/>
      <c r="R81" s="15"/>
      <c r="S81" s="15"/>
      <c r="T81" s="58"/>
      <c r="U81" s="58"/>
      <c r="W81" s="15"/>
      <c r="AJ81" s="15"/>
      <c r="AK81" s="15"/>
      <c r="AL81" s="15"/>
      <c r="AM81" s="15"/>
      <c r="AN81" s="15"/>
      <c r="AO81" s="15"/>
    </row>
    <row r="82" spans="1:52" ht="13.5" customHeight="1" x14ac:dyDescent="0.2">
      <c r="A82" s="2">
        <v>63</v>
      </c>
      <c r="B82" s="120"/>
      <c r="C82" s="68"/>
      <c r="D82" s="179"/>
      <c r="E82" s="69"/>
      <c r="F82" s="300"/>
      <c r="G82" s="136"/>
      <c r="H82" s="137" t="str">
        <f t="shared" si="0"/>
        <v/>
      </c>
      <c r="I82" s="138"/>
      <c r="J82" s="147"/>
      <c r="K82" s="64"/>
      <c r="L82" s="64"/>
      <c r="M82" s="64"/>
      <c r="W82" s="15"/>
      <c r="AJ82" s="15"/>
      <c r="AK82" s="15"/>
      <c r="AL82" s="15"/>
      <c r="AM82" s="15"/>
      <c r="AN82" s="15"/>
      <c r="AO82" s="15"/>
    </row>
    <row r="83" spans="1:52" ht="13.5" customHeight="1" x14ac:dyDescent="0.2">
      <c r="A83" s="2">
        <v>64</v>
      </c>
      <c r="B83" s="120"/>
      <c r="C83" s="68"/>
      <c r="D83" s="179"/>
      <c r="E83" s="69"/>
      <c r="F83" s="300"/>
      <c r="G83" s="136"/>
      <c r="H83" s="137" t="str">
        <f t="shared" si="0"/>
        <v/>
      </c>
      <c r="I83" s="138"/>
      <c r="J83" s="147"/>
      <c r="K83" s="64"/>
      <c r="L83" s="64"/>
      <c r="M83" s="64"/>
      <c r="W83" s="15"/>
      <c r="AJ83" s="15"/>
      <c r="AK83" s="15"/>
      <c r="AL83" s="15"/>
      <c r="AM83" s="15"/>
      <c r="AN83" s="15"/>
      <c r="AO83" s="15"/>
    </row>
    <row r="84" spans="1:52" ht="13.5" customHeight="1" x14ac:dyDescent="0.2">
      <c r="A84" s="2">
        <v>65</v>
      </c>
      <c r="B84" s="120"/>
      <c r="C84" s="68"/>
      <c r="D84" s="179"/>
      <c r="E84" s="69"/>
      <c r="F84" s="300"/>
      <c r="G84" s="136"/>
      <c r="H84" s="137" t="str">
        <f t="shared" si="0"/>
        <v/>
      </c>
      <c r="I84" s="138"/>
      <c r="J84" s="147"/>
      <c r="K84" s="64"/>
      <c r="L84" s="64"/>
      <c r="M84" s="64"/>
      <c r="W84" s="15"/>
      <c r="X84" s="15"/>
      <c r="Y84" s="15"/>
      <c r="Z84" s="15"/>
      <c r="AA84" s="12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</row>
    <row r="85" spans="1:52" ht="13.5" customHeight="1" x14ac:dyDescent="0.2">
      <c r="A85" s="2">
        <v>66</v>
      </c>
      <c r="B85" s="120"/>
      <c r="C85" s="68"/>
      <c r="D85" s="179"/>
      <c r="E85" s="69"/>
      <c r="F85" s="300"/>
      <c r="G85" s="136"/>
      <c r="H85" s="137" t="str">
        <f t="shared" si="0"/>
        <v/>
      </c>
      <c r="I85" s="138"/>
      <c r="J85" s="147"/>
      <c r="K85" s="64"/>
      <c r="L85" s="64"/>
      <c r="M85" s="64"/>
      <c r="W85" s="15"/>
      <c r="X85" s="15"/>
      <c r="Y85" s="15"/>
      <c r="Z85" s="15"/>
      <c r="AA85" s="12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</row>
    <row r="86" spans="1:52" ht="13.5" customHeight="1" x14ac:dyDescent="0.2">
      <c r="A86" s="2">
        <v>67</v>
      </c>
      <c r="B86" s="120"/>
      <c r="C86" s="68"/>
      <c r="D86" s="179"/>
      <c r="E86" s="69"/>
      <c r="F86" s="300"/>
      <c r="G86" s="136"/>
      <c r="H86" s="137" t="str">
        <f t="shared" si="0"/>
        <v/>
      </c>
      <c r="I86" s="138"/>
      <c r="J86" s="147"/>
      <c r="K86" s="64"/>
      <c r="L86" s="64"/>
      <c r="M86" s="64"/>
      <c r="W86" s="15"/>
      <c r="X86" s="37"/>
      <c r="Y86" s="39"/>
      <c r="Z86" s="38"/>
      <c r="AA86" s="38"/>
      <c r="AB86" s="41"/>
      <c r="AC86" s="38"/>
      <c r="AD86" s="38"/>
      <c r="AE86" s="38"/>
      <c r="AF86" s="41"/>
      <c r="AG86" s="38"/>
      <c r="AH86" s="25"/>
      <c r="AI86" s="15"/>
      <c r="AJ86" s="15"/>
      <c r="AK86" s="15"/>
      <c r="AL86" s="12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</row>
    <row r="87" spans="1:52" ht="13.5" customHeight="1" x14ac:dyDescent="0.2">
      <c r="A87" s="2">
        <v>68</v>
      </c>
      <c r="B87" s="120"/>
      <c r="C87" s="68"/>
      <c r="D87" s="179"/>
      <c r="E87" s="69"/>
      <c r="F87" s="300"/>
      <c r="G87" s="136"/>
      <c r="H87" s="137" t="str">
        <f t="shared" si="0"/>
        <v/>
      </c>
      <c r="I87" s="138"/>
      <c r="J87" s="147"/>
      <c r="K87" s="64"/>
      <c r="L87" s="64"/>
      <c r="M87" s="64"/>
      <c r="W87" s="15"/>
      <c r="X87" s="37"/>
      <c r="Y87" s="39"/>
      <c r="Z87" s="38"/>
      <c r="AA87" s="38"/>
      <c r="AB87" s="38"/>
      <c r="AC87" s="38"/>
      <c r="AD87" s="38"/>
      <c r="AE87" s="38"/>
      <c r="AF87" s="38"/>
      <c r="AG87" s="38"/>
      <c r="AH87" s="26"/>
      <c r="AI87" s="15"/>
      <c r="AJ87" s="15"/>
      <c r="AK87" s="15"/>
      <c r="AL87" s="12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</row>
    <row r="88" spans="1:52" ht="13.5" customHeight="1" x14ac:dyDescent="0.2">
      <c r="A88" s="2">
        <v>69</v>
      </c>
      <c r="B88" s="120"/>
      <c r="C88" s="68"/>
      <c r="D88" s="179"/>
      <c r="E88" s="69"/>
      <c r="F88" s="300"/>
      <c r="G88" s="136"/>
      <c r="H88" s="137" t="str">
        <f t="shared" ref="H88:H139" si="1">IF(D88="ND","&lt;"&amp;$I$12,IF(D88=0,"",TEXT(TEXT(D88,"."&amp;REPT("0",$G$14)&amp;"E+000"),"0"&amp;REPT(".",($G$14-(1+INT(LOG10(ABS(D88)))))&gt;0)&amp;REPT("0",($G$14-(1+INT(LOG10(ABS(D88)))))*(($G$14-(1+INT(LOG10(ABS(D88)))))&gt;0)))))</f>
        <v/>
      </c>
      <c r="I88" s="138"/>
      <c r="J88" s="147"/>
      <c r="K88" s="64"/>
      <c r="L88" s="64"/>
      <c r="M88" s="64"/>
      <c r="W88" s="15"/>
      <c r="X88" s="37"/>
      <c r="Y88" s="39"/>
      <c r="Z88" s="38"/>
      <c r="AA88" s="38"/>
      <c r="AB88" s="38"/>
      <c r="AC88" s="38"/>
      <c r="AD88" s="38"/>
      <c r="AE88" s="38"/>
      <c r="AF88" s="38"/>
      <c r="AG88" s="38"/>
      <c r="AH88" s="25"/>
      <c r="AI88" s="15"/>
      <c r="AJ88" s="15"/>
      <c r="AK88" s="15"/>
      <c r="AL88" s="12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</row>
    <row r="89" spans="1:52" ht="13.5" customHeight="1" x14ac:dyDescent="0.2">
      <c r="A89" s="2">
        <v>70</v>
      </c>
      <c r="B89" s="120"/>
      <c r="C89" s="68"/>
      <c r="D89" s="179"/>
      <c r="E89" s="69"/>
      <c r="F89" s="300"/>
      <c r="G89" s="136"/>
      <c r="H89" s="137" t="str">
        <f t="shared" si="1"/>
        <v/>
      </c>
      <c r="I89" s="138"/>
      <c r="J89" s="147"/>
      <c r="K89" s="64"/>
      <c r="L89" s="64"/>
      <c r="M89" s="64"/>
      <c r="W89" s="15"/>
      <c r="X89" s="37"/>
      <c r="Y89" s="39"/>
      <c r="Z89" s="38"/>
      <c r="AA89" s="38"/>
      <c r="AB89" s="38"/>
      <c r="AC89" s="38"/>
      <c r="AD89" s="38"/>
      <c r="AE89" s="38"/>
      <c r="AF89" s="38"/>
      <c r="AG89" s="38"/>
      <c r="AH89" s="25"/>
      <c r="AI89" s="15"/>
      <c r="AJ89" s="15"/>
      <c r="AK89" s="15"/>
      <c r="AL89" s="12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</row>
    <row r="90" spans="1:52" ht="13.5" customHeight="1" x14ac:dyDescent="0.2">
      <c r="A90" s="2">
        <v>71</v>
      </c>
      <c r="B90" s="120"/>
      <c r="C90" s="68"/>
      <c r="D90" s="179"/>
      <c r="E90" s="69"/>
      <c r="F90" s="300"/>
      <c r="G90" s="136"/>
      <c r="H90" s="137" t="str">
        <f t="shared" si="1"/>
        <v/>
      </c>
      <c r="I90" s="138"/>
      <c r="J90" s="147"/>
      <c r="K90" s="64"/>
      <c r="L90" s="64"/>
      <c r="M90" s="64"/>
      <c r="W90" s="15"/>
      <c r="X90" s="37"/>
      <c r="Y90" s="39"/>
      <c r="Z90" s="38"/>
      <c r="AA90" s="38"/>
      <c r="AB90" s="41"/>
      <c r="AC90" s="38"/>
      <c r="AD90" s="38"/>
      <c r="AE90" s="38"/>
      <c r="AF90" s="41"/>
      <c r="AG90" s="38"/>
      <c r="AH90" s="25"/>
      <c r="AI90" s="15"/>
      <c r="AJ90" s="15"/>
      <c r="AK90" s="15"/>
      <c r="AL90" s="12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</row>
    <row r="91" spans="1:52" ht="13.5" customHeight="1" x14ac:dyDescent="0.2">
      <c r="A91" s="2">
        <v>72</v>
      </c>
      <c r="B91" s="120"/>
      <c r="C91" s="68"/>
      <c r="D91" s="179"/>
      <c r="E91" s="69"/>
      <c r="F91" s="300"/>
      <c r="G91" s="136"/>
      <c r="H91" s="137" t="str">
        <f t="shared" si="1"/>
        <v/>
      </c>
      <c r="I91" s="138"/>
      <c r="J91" s="147"/>
      <c r="K91" s="64"/>
      <c r="L91" s="64"/>
      <c r="M91" s="64"/>
      <c r="W91" s="15"/>
      <c r="X91" s="37"/>
      <c r="Y91" s="39"/>
      <c r="Z91" s="38"/>
      <c r="AA91" s="38"/>
      <c r="AB91" s="41"/>
      <c r="AC91" s="38"/>
      <c r="AD91" s="38"/>
      <c r="AE91" s="38"/>
      <c r="AF91" s="38"/>
      <c r="AG91" s="38"/>
      <c r="AH91" s="26"/>
      <c r="AI91" s="15"/>
      <c r="AJ91" s="15"/>
      <c r="AK91" s="15"/>
      <c r="AL91" s="12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</row>
    <row r="92" spans="1:52" ht="13.5" customHeight="1" x14ac:dyDescent="0.2">
      <c r="A92" s="2">
        <v>73</v>
      </c>
      <c r="B92" s="120"/>
      <c r="C92" s="68"/>
      <c r="D92" s="179"/>
      <c r="E92" s="69"/>
      <c r="F92" s="300"/>
      <c r="G92" s="136"/>
      <c r="H92" s="137" t="str">
        <f t="shared" si="1"/>
        <v/>
      </c>
      <c r="I92" s="138"/>
      <c r="J92" s="147"/>
      <c r="K92" s="64"/>
      <c r="L92" s="64"/>
      <c r="M92" s="64"/>
      <c r="W92" s="15"/>
      <c r="X92" s="37"/>
      <c r="Y92" s="39"/>
      <c r="Z92" s="38"/>
      <c r="AA92" s="38"/>
      <c r="AB92" s="38"/>
      <c r="AC92" s="38"/>
      <c r="AD92" s="38"/>
      <c r="AE92" s="38"/>
      <c r="AF92" s="38"/>
      <c r="AG92" s="38"/>
      <c r="AH92" s="25"/>
      <c r="AI92" s="15"/>
      <c r="AJ92" s="15"/>
      <c r="AK92" s="15"/>
      <c r="AL92" s="12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</row>
    <row r="93" spans="1:52" ht="13.5" customHeight="1" x14ac:dyDescent="0.2">
      <c r="A93" s="2">
        <v>74</v>
      </c>
      <c r="B93" s="120"/>
      <c r="C93" s="68"/>
      <c r="D93" s="179"/>
      <c r="E93" s="69"/>
      <c r="F93" s="300"/>
      <c r="G93" s="136"/>
      <c r="H93" s="137" t="str">
        <f t="shared" si="1"/>
        <v/>
      </c>
      <c r="I93" s="138"/>
      <c r="J93" s="147"/>
      <c r="K93" s="64"/>
      <c r="L93" s="64"/>
      <c r="M93" s="64"/>
      <c r="W93" s="15"/>
      <c r="X93" s="37"/>
      <c r="Y93" s="39"/>
      <c r="Z93" s="38"/>
      <c r="AA93" s="38"/>
      <c r="AB93" s="38"/>
      <c r="AC93" s="38"/>
      <c r="AD93" s="38"/>
      <c r="AE93" s="38"/>
      <c r="AF93" s="38"/>
      <c r="AG93" s="38"/>
      <c r="AH93" s="25"/>
      <c r="AI93" s="15"/>
      <c r="AJ93" s="15"/>
      <c r="AK93" s="15"/>
      <c r="AL93" s="12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</row>
    <row r="94" spans="1:52" ht="13.5" customHeight="1" x14ac:dyDescent="0.2">
      <c r="A94" s="2">
        <v>75</v>
      </c>
      <c r="B94" s="120"/>
      <c r="C94" s="68"/>
      <c r="D94" s="179"/>
      <c r="E94" s="69"/>
      <c r="F94" s="300"/>
      <c r="G94" s="136"/>
      <c r="H94" s="137" t="str">
        <f t="shared" si="1"/>
        <v/>
      </c>
      <c r="I94" s="138"/>
      <c r="J94" s="147"/>
      <c r="K94" s="64"/>
      <c r="L94" s="64"/>
      <c r="M94" s="64"/>
      <c r="W94" s="15"/>
      <c r="X94" s="37"/>
      <c r="Y94" s="39"/>
      <c r="Z94" s="38"/>
      <c r="AA94" s="38"/>
      <c r="AB94" s="41"/>
      <c r="AC94" s="38"/>
      <c r="AD94" s="38"/>
      <c r="AE94" s="38"/>
      <c r="AF94" s="41"/>
      <c r="AG94" s="38"/>
      <c r="AH94" s="25"/>
      <c r="AI94" s="15"/>
      <c r="AJ94" s="15"/>
      <c r="AK94" s="15"/>
      <c r="AL94" s="12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</row>
    <row r="95" spans="1:52" ht="13.5" customHeight="1" x14ac:dyDescent="0.2">
      <c r="A95" s="2">
        <v>76</v>
      </c>
      <c r="B95" s="120"/>
      <c r="C95" s="68"/>
      <c r="D95" s="179"/>
      <c r="E95" s="69"/>
      <c r="F95" s="300"/>
      <c r="G95" s="136"/>
      <c r="H95" s="137" t="str">
        <f t="shared" si="1"/>
        <v/>
      </c>
      <c r="I95" s="138"/>
      <c r="J95" s="147"/>
      <c r="K95" s="64"/>
      <c r="L95" s="64"/>
      <c r="M95" s="64"/>
      <c r="W95" s="15"/>
      <c r="X95" s="30"/>
      <c r="Y95" s="30"/>
      <c r="Z95" s="28"/>
      <c r="AA95" s="28"/>
      <c r="AB95" s="28"/>
      <c r="AC95" s="28"/>
      <c r="AD95" s="28"/>
      <c r="AE95" s="28"/>
      <c r="AF95" s="28"/>
      <c r="AG95" s="28"/>
      <c r="AH95" s="26"/>
      <c r="AI95" s="15"/>
      <c r="AJ95" s="15"/>
      <c r="AK95" s="15"/>
      <c r="AL95" s="12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</row>
    <row r="96" spans="1:52" ht="13.5" customHeight="1" x14ac:dyDescent="0.2">
      <c r="A96" s="2">
        <v>77</v>
      </c>
      <c r="B96" s="120"/>
      <c r="C96" s="68"/>
      <c r="D96" s="179"/>
      <c r="E96" s="69"/>
      <c r="F96" s="300"/>
      <c r="G96" s="136"/>
      <c r="H96" s="137" t="str">
        <f t="shared" si="1"/>
        <v/>
      </c>
      <c r="I96" s="138"/>
      <c r="J96" s="147"/>
      <c r="K96" s="64"/>
      <c r="L96" s="64"/>
      <c r="M96" s="64"/>
      <c r="W96" s="15"/>
      <c r="X96" s="30"/>
      <c r="Y96" s="40"/>
      <c r="Z96" s="28"/>
      <c r="AA96" s="28"/>
      <c r="AB96" s="28"/>
      <c r="AC96" s="28"/>
      <c r="AD96" s="28"/>
      <c r="AE96" s="28"/>
      <c r="AF96" s="28"/>
      <c r="AG96" s="36"/>
      <c r="AH96" s="25"/>
      <c r="AI96" s="15"/>
      <c r="AJ96" s="15"/>
      <c r="AK96" s="15"/>
      <c r="AL96" s="12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</row>
    <row r="97" spans="1:52" ht="13.5" customHeight="1" x14ac:dyDescent="0.2">
      <c r="A97" s="2">
        <v>78</v>
      </c>
      <c r="B97" s="120"/>
      <c r="C97" s="68"/>
      <c r="D97" s="179"/>
      <c r="E97" s="69"/>
      <c r="F97" s="300"/>
      <c r="G97" s="136"/>
      <c r="H97" s="137" t="str">
        <f t="shared" si="1"/>
        <v/>
      </c>
      <c r="I97" s="138"/>
      <c r="J97" s="147"/>
      <c r="K97" s="64"/>
      <c r="L97" s="64"/>
      <c r="M97" s="64"/>
      <c r="W97" s="15"/>
      <c r="X97" s="30"/>
      <c r="Y97" s="30"/>
      <c r="Z97" s="28"/>
      <c r="AA97" s="28"/>
      <c r="AB97" s="28"/>
      <c r="AC97" s="28"/>
      <c r="AD97" s="28"/>
      <c r="AE97" s="28"/>
      <c r="AF97" s="28"/>
      <c r="AG97" s="28"/>
      <c r="AH97" s="25"/>
      <c r="AI97" s="15"/>
      <c r="AJ97" s="15"/>
      <c r="AK97" s="15"/>
      <c r="AL97" s="12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</row>
    <row r="98" spans="1:52" ht="13.5" customHeight="1" x14ac:dyDescent="0.2">
      <c r="A98" s="2">
        <v>79</v>
      </c>
      <c r="B98" s="120"/>
      <c r="C98" s="68"/>
      <c r="D98" s="179"/>
      <c r="E98" s="69"/>
      <c r="F98" s="300"/>
      <c r="G98" s="136"/>
      <c r="H98" s="137" t="str">
        <f t="shared" si="1"/>
        <v/>
      </c>
      <c r="I98" s="138"/>
      <c r="J98" s="147"/>
      <c r="K98" s="64"/>
      <c r="L98" s="64"/>
      <c r="M98" s="64"/>
      <c r="W98" s="15"/>
      <c r="X98" s="30"/>
      <c r="Y98" s="30"/>
      <c r="Z98" s="31"/>
      <c r="AA98" s="28"/>
      <c r="AB98" s="28"/>
      <c r="AC98" s="28"/>
      <c r="AD98" s="31"/>
      <c r="AE98" s="28"/>
      <c r="AF98" s="28"/>
      <c r="AG98" s="28"/>
      <c r="AH98" s="26"/>
      <c r="AI98" s="15"/>
      <c r="AJ98" s="15"/>
      <c r="AK98" s="15"/>
      <c r="AL98" s="12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</row>
    <row r="99" spans="1:52" ht="13.5" customHeight="1" x14ac:dyDescent="0.2">
      <c r="A99" s="2">
        <v>80</v>
      </c>
      <c r="B99" s="120"/>
      <c r="C99" s="68"/>
      <c r="D99" s="179"/>
      <c r="E99" s="69"/>
      <c r="F99" s="300"/>
      <c r="G99" s="136"/>
      <c r="H99" s="137" t="str">
        <f t="shared" si="1"/>
        <v/>
      </c>
      <c r="I99" s="138"/>
      <c r="J99" s="147"/>
      <c r="K99" s="64"/>
      <c r="L99" s="64"/>
      <c r="M99" s="64"/>
      <c r="W99" s="15"/>
      <c r="X99" s="30"/>
      <c r="Y99" s="30"/>
      <c r="Z99" s="28"/>
      <c r="AA99" s="28"/>
      <c r="AB99" s="28"/>
      <c r="AC99" s="28"/>
      <c r="AD99" s="31"/>
      <c r="AE99" s="28"/>
      <c r="AF99" s="28"/>
      <c r="AG99" s="28"/>
      <c r="AH99" s="25"/>
      <c r="AI99" s="15"/>
      <c r="AJ99" s="15"/>
      <c r="AK99" s="15"/>
      <c r="AL99" s="12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</row>
    <row r="100" spans="1:52" ht="13.5" customHeight="1" x14ac:dyDescent="0.2">
      <c r="A100" s="2">
        <v>81</v>
      </c>
      <c r="B100" s="120"/>
      <c r="C100" s="68"/>
      <c r="D100" s="179"/>
      <c r="E100" s="69"/>
      <c r="F100" s="300"/>
      <c r="G100" s="136"/>
      <c r="H100" s="137" t="str">
        <f t="shared" si="1"/>
        <v/>
      </c>
      <c r="I100" s="138"/>
      <c r="J100" s="147"/>
      <c r="K100" s="64"/>
      <c r="L100" s="64"/>
      <c r="M100" s="64"/>
      <c r="W100" s="15"/>
      <c r="X100" s="30"/>
      <c r="Y100" s="30"/>
      <c r="Z100" s="31"/>
      <c r="AA100" s="28"/>
      <c r="AB100" s="28"/>
      <c r="AC100" s="28"/>
      <c r="AD100" s="31"/>
      <c r="AE100" s="28"/>
      <c r="AF100" s="28"/>
      <c r="AG100" s="28"/>
      <c r="AH100" s="25"/>
      <c r="AI100" s="15"/>
      <c r="AJ100" s="15"/>
      <c r="AK100" s="15"/>
      <c r="AL100" s="12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</row>
    <row r="101" spans="1:52" ht="13.5" customHeight="1" x14ac:dyDescent="0.2">
      <c r="A101" s="2">
        <v>82</v>
      </c>
      <c r="B101" s="120"/>
      <c r="C101" s="68"/>
      <c r="D101" s="179"/>
      <c r="E101" s="69"/>
      <c r="F101" s="300"/>
      <c r="G101" s="136"/>
      <c r="H101" s="137" t="str">
        <f t="shared" si="1"/>
        <v/>
      </c>
      <c r="I101" s="138"/>
      <c r="J101" s="147"/>
      <c r="K101" s="64"/>
      <c r="L101" s="64"/>
      <c r="M101" s="64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25"/>
      <c r="AI101" s="15"/>
      <c r="AJ101" s="15"/>
      <c r="AK101" s="15"/>
      <c r="AL101" s="12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</row>
    <row r="102" spans="1:52" ht="13.5" customHeight="1" x14ac:dyDescent="0.2">
      <c r="A102" s="2">
        <v>83</v>
      </c>
      <c r="B102" s="120"/>
      <c r="C102" s="68"/>
      <c r="D102" s="179"/>
      <c r="E102" s="69"/>
      <c r="F102" s="300"/>
      <c r="G102" s="136"/>
      <c r="H102" s="137" t="str">
        <f t="shared" si="1"/>
        <v/>
      </c>
      <c r="I102" s="138"/>
      <c r="J102" s="147"/>
      <c r="K102" s="64"/>
      <c r="L102" s="64"/>
      <c r="M102" s="64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26"/>
      <c r="AI102" s="15"/>
      <c r="AJ102" s="15"/>
      <c r="AK102" s="15"/>
      <c r="AL102" s="12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</row>
    <row r="103" spans="1:52" ht="13.5" customHeight="1" x14ac:dyDescent="0.2">
      <c r="A103" s="2">
        <v>84</v>
      </c>
      <c r="B103" s="120"/>
      <c r="C103" s="68"/>
      <c r="D103" s="179"/>
      <c r="E103" s="69"/>
      <c r="F103" s="300"/>
      <c r="G103" s="136"/>
      <c r="H103" s="137" t="str">
        <f t="shared" si="1"/>
        <v/>
      </c>
      <c r="I103" s="138"/>
      <c r="J103" s="147"/>
      <c r="K103" s="64"/>
      <c r="L103" s="64"/>
      <c r="M103" s="64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25"/>
      <c r="AI103" s="15"/>
      <c r="AJ103" s="15"/>
      <c r="AK103" s="15"/>
      <c r="AL103" s="12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</row>
    <row r="104" spans="1:52" ht="13.5" customHeight="1" x14ac:dyDescent="0.2">
      <c r="A104" s="2">
        <v>85</v>
      </c>
      <c r="B104" s="120"/>
      <c r="C104" s="68"/>
      <c r="D104" s="179"/>
      <c r="E104" s="69"/>
      <c r="F104" s="300"/>
      <c r="G104" s="136"/>
      <c r="H104" s="137" t="str">
        <f t="shared" si="1"/>
        <v/>
      </c>
      <c r="I104" s="138"/>
      <c r="J104" s="147"/>
      <c r="K104" s="64"/>
      <c r="L104" s="64"/>
      <c r="M104" s="64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25"/>
      <c r="AI104" s="15"/>
      <c r="AJ104" s="15"/>
      <c r="AK104" s="15"/>
      <c r="AL104" s="12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</row>
    <row r="105" spans="1:52" ht="13.5" customHeight="1" x14ac:dyDescent="0.2">
      <c r="A105" s="2">
        <v>86</v>
      </c>
      <c r="B105" s="120"/>
      <c r="C105" s="68"/>
      <c r="D105" s="179"/>
      <c r="E105" s="69"/>
      <c r="F105" s="300"/>
      <c r="G105" s="136"/>
      <c r="H105" s="137" t="str">
        <f t="shared" si="1"/>
        <v/>
      </c>
      <c r="I105" s="138"/>
      <c r="J105" s="147"/>
      <c r="K105" s="64"/>
      <c r="L105" s="64"/>
      <c r="M105" s="64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25"/>
      <c r="AI105" s="15"/>
      <c r="AJ105" s="15"/>
      <c r="AK105" s="15"/>
      <c r="AL105" s="12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</row>
    <row r="106" spans="1:52" ht="13.5" customHeight="1" x14ac:dyDescent="0.2">
      <c r="A106" s="2">
        <v>87</v>
      </c>
      <c r="B106" s="120"/>
      <c r="C106" s="68"/>
      <c r="D106" s="179"/>
      <c r="E106" s="69"/>
      <c r="F106" s="300"/>
      <c r="G106" s="136"/>
      <c r="H106" s="137" t="str">
        <f t="shared" si="1"/>
        <v/>
      </c>
      <c r="I106" s="138"/>
      <c r="J106" s="147"/>
      <c r="K106" s="64"/>
      <c r="L106" s="64"/>
      <c r="M106" s="64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26"/>
      <c r="AI106" s="15"/>
      <c r="AJ106" s="15"/>
      <c r="AK106" s="15"/>
      <c r="AL106" s="12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</row>
    <row r="107" spans="1:52" ht="13.5" customHeight="1" x14ac:dyDescent="0.2">
      <c r="A107" s="2">
        <v>88</v>
      </c>
      <c r="B107" s="120"/>
      <c r="C107" s="68"/>
      <c r="D107" s="179"/>
      <c r="E107" s="69"/>
      <c r="F107" s="300"/>
      <c r="G107" s="136"/>
      <c r="H107" s="137" t="str">
        <f t="shared" si="1"/>
        <v/>
      </c>
      <c r="I107" s="138"/>
      <c r="J107" s="147"/>
      <c r="K107" s="64"/>
      <c r="L107" s="64"/>
      <c r="M107" s="64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25"/>
      <c r="AI107" s="15"/>
      <c r="AJ107" s="15"/>
      <c r="AK107" s="15"/>
      <c r="AL107" s="12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</row>
    <row r="108" spans="1:52" ht="13.5" customHeight="1" x14ac:dyDescent="0.2">
      <c r="A108" s="2">
        <v>89</v>
      </c>
      <c r="B108" s="120"/>
      <c r="C108" s="68"/>
      <c r="D108" s="179"/>
      <c r="E108" s="69"/>
      <c r="F108" s="300"/>
      <c r="G108" s="136"/>
      <c r="H108" s="137" t="str">
        <f t="shared" si="1"/>
        <v/>
      </c>
      <c r="I108" s="138"/>
      <c r="J108" s="147"/>
      <c r="K108" s="64"/>
      <c r="L108" s="64"/>
      <c r="M108" s="64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26"/>
      <c r="AI108" s="15"/>
      <c r="AJ108" s="15"/>
      <c r="AK108" s="15"/>
      <c r="AL108" s="12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</row>
    <row r="109" spans="1:52" ht="13.5" customHeight="1" x14ac:dyDescent="0.2">
      <c r="A109" s="2">
        <v>90</v>
      </c>
      <c r="B109" s="120"/>
      <c r="C109" s="68"/>
      <c r="D109" s="179"/>
      <c r="E109" s="69"/>
      <c r="F109" s="300"/>
      <c r="G109" s="136"/>
      <c r="H109" s="137" t="str">
        <f t="shared" si="1"/>
        <v/>
      </c>
      <c r="I109" s="138"/>
      <c r="J109" s="147"/>
      <c r="K109" s="64"/>
      <c r="L109" s="64"/>
      <c r="M109" s="64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25"/>
      <c r="AI109" s="15"/>
      <c r="AJ109" s="15"/>
      <c r="AK109" s="15"/>
      <c r="AL109" s="12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</row>
    <row r="110" spans="1:52" ht="13.5" customHeight="1" x14ac:dyDescent="0.2">
      <c r="A110" s="2">
        <v>91</v>
      </c>
      <c r="B110" s="120"/>
      <c r="C110" s="68"/>
      <c r="D110" s="179"/>
      <c r="E110" s="69"/>
      <c r="F110" s="300"/>
      <c r="G110" s="136"/>
      <c r="H110" s="137" t="str">
        <f t="shared" si="1"/>
        <v/>
      </c>
      <c r="I110" s="138"/>
      <c r="J110" s="147"/>
      <c r="K110" s="64"/>
      <c r="L110" s="64"/>
      <c r="M110" s="64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25"/>
      <c r="AI110" s="15"/>
      <c r="AJ110" s="15"/>
      <c r="AK110" s="15"/>
      <c r="AL110" s="12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</row>
    <row r="111" spans="1:52" ht="13.5" customHeight="1" x14ac:dyDescent="0.2">
      <c r="A111" s="2">
        <v>92</v>
      </c>
      <c r="B111" s="120"/>
      <c r="C111" s="68"/>
      <c r="D111" s="179"/>
      <c r="E111" s="69"/>
      <c r="F111" s="300"/>
      <c r="G111" s="136"/>
      <c r="H111" s="137" t="str">
        <f t="shared" si="1"/>
        <v/>
      </c>
      <c r="I111" s="138"/>
      <c r="J111" s="147"/>
      <c r="K111" s="64"/>
      <c r="L111" s="64"/>
      <c r="M111" s="64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25"/>
      <c r="AI111" s="15"/>
      <c r="AJ111" s="15"/>
      <c r="AK111" s="15"/>
      <c r="AL111" s="12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</row>
    <row r="112" spans="1:52" ht="13.5" customHeight="1" x14ac:dyDescent="0.2">
      <c r="A112" s="2">
        <v>93</v>
      </c>
      <c r="B112" s="120"/>
      <c r="C112" s="68"/>
      <c r="D112" s="179"/>
      <c r="E112" s="69"/>
      <c r="F112" s="300"/>
      <c r="G112" s="136"/>
      <c r="H112" s="137" t="str">
        <f t="shared" si="1"/>
        <v/>
      </c>
      <c r="I112" s="138"/>
      <c r="J112" s="147"/>
      <c r="K112" s="64"/>
      <c r="L112" s="64"/>
      <c r="M112" s="64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26"/>
      <c r="AI112" s="15"/>
      <c r="AJ112" s="15"/>
      <c r="AK112" s="15"/>
      <c r="AL112" s="12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</row>
    <row r="113" spans="1:52" ht="13.5" customHeight="1" x14ac:dyDescent="0.2">
      <c r="A113" s="2">
        <v>94</v>
      </c>
      <c r="B113" s="120"/>
      <c r="C113" s="68"/>
      <c r="D113" s="179"/>
      <c r="E113" s="69"/>
      <c r="F113" s="300"/>
      <c r="G113" s="136"/>
      <c r="H113" s="137" t="str">
        <f t="shared" si="1"/>
        <v/>
      </c>
      <c r="I113" s="138"/>
      <c r="J113" s="147"/>
      <c r="K113" s="64"/>
      <c r="L113" s="64"/>
      <c r="M113" s="64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25"/>
      <c r="AI113" s="15"/>
      <c r="AJ113" s="15"/>
      <c r="AK113" s="15"/>
      <c r="AL113" s="12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</row>
    <row r="114" spans="1:52" ht="13.5" customHeight="1" x14ac:dyDescent="0.2">
      <c r="A114" s="2">
        <v>95</v>
      </c>
      <c r="B114" s="120"/>
      <c r="C114" s="68"/>
      <c r="D114" s="179"/>
      <c r="E114" s="69"/>
      <c r="F114" s="300"/>
      <c r="G114" s="136"/>
      <c r="H114" s="137" t="str">
        <f t="shared" si="1"/>
        <v/>
      </c>
      <c r="I114" s="138"/>
      <c r="J114" s="147"/>
      <c r="K114" s="64"/>
      <c r="L114" s="64"/>
      <c r="M114" s="64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25"/>
      <c r="AI114" s="15"/>
      <c r="AJ114" s="15"/>
      <c r="AK114" s="15"/>
      <c r="AL114" s="12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</row>
    <row r="115" spans="1:52" ht="13.5" customHeight="1" x14ac:dyDescent="0.2">
      <c r="A115" s="2">
        <v>96</v>
      </c>
      <c r="B115" s="120"/>
      <c r="C115" s="68"/>
      <c r="D115" s="179"/>
      <c r="E115" s="69"/>
      <c r="F115" s="300"/>
      <c r="G115" s="136"/>
      <c r="H115" s="137" t="str">
        <f t="shared" si="1"/>
        <v/>
      </c>
      <c r="I115" s="138"/>
      <c r="J115" s="147"/>
      <c r="K115" s="64"/>
      <c r="L115" s="64"/>
      <c r="M115" s="64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25"/>
      <c r="AI115" s="15"/>
      <c r="AJ115" s="15"/>
      <c r="AK115" s="15"/>
      <c r="AL115" s="12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</row>
    <row r="116" spans="1:52" ht="13.5" customHeight="1" x14ac:dyDescent="0.2">
      <c r="A116" s="2">
        <v>97</v>
      </c>
      <c r="B116" s="120"/>
      <c r="C116" s="68"/>
      <c r="D116" s="179"/>
      <c r="E116" s="69"/>
      <c r="F116" s="300"/>
      <c r="G116" s="136"/>
      <c r="H116" s="137" t="str">
        <f t="shared" si="1"/>
        <v/>
      </c>
      <c r="I116" s="138"/>
      <c r="J116" s="147"/>
      <c r="K116" s="64"/>
      <c r="L116" s="64"/>
      <c r="M116" s="64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26"/>
      <c r="AI116" s="15"/>
      <c r="AJ116" s="15"/>
      <c r="AK116" s="15"/>
      <c r="AL116" s="12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</row>
    <row r="117" spans="1:52" ht="13.5" customHeight="1" x14ac:dyDescent="0.2">
      <c r="A117" s="2">
        <v>98</v>
      </c>
      <c r="B117" s="120"/>
      <c r="C117" s="68"/>
      <c r="D117" s="179"/>
      <c r="E117" s="69"/>
      <c r="F117" s="300"/>
      <c r="G117" s="136"/>
      <c r="H117" s="137" t="str">
        <f t="shared" si="1"/>
        <v/>
      </c>
      <c r="I117" s="138"/>
      <c r="J117" s="147"/>
      <c r="K117" s="64"/>
      <c r="L117" s="64"/>
      <c r="M117" s="64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25"/>
      <c r="AI117" s="15"/>
      <c r="AJ117" s="15"/>
      <c r="AK117" s="15"/>
      <c r="AL117" s="12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</row>
    <row r="118" spans="1:52" ht="13.5" customHeight="1" x14ac:dyDescent="0.2">
      <c r="A118" s="2">
        <v>99</v>
      </c>
      <c r="B118" s="120"/>
      <c r="C118" s="68"/>
      <c r="D118" s="179"/>
      <c r="E118" s="69"/>
      <c r="F118" s="300"/>
      <c r="G118" s="136"/>
      <c r="H118" s="137" t="str">
        <f t="shared" si="1"/>
        <v/>
      </c>
      <c r="I118" s="138"/>
      <c r="J118" s="147"/>
      <c r="K118" s="64"/>
      <c r="L118" s="64"/>
      <c r="M118" s="64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25"/>
      <c r="AI118" s="15"/>
      <c r="AJ118" s="15"/>
      <c r="AK118" s="15"/>
      <c r="AL118" s="12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</row>
    <row r="119" spans="1:52" ht="13.5" customHeight="1" x14ac:dyDescent="0.2">
      <c r="A119" s="2">
        <v>100</v>
      </c>
      <c r="B119" s="120"/>
      <c r="C119" s="68"/>
      <c r="D119" s="179"/>
      <c r="E119" s="69"/>
      <c r="F119" s="300"/>
      <c r="G119" s="136"/>
      <c r="H119" s="137" t="str">
        <f t="shared" si="1"/>
        <v/>
      </c>
      <c r="I119" s="138"/>
      <c r="J119" s="147"/>
      <c r="K119" s="64"/>
      <c r="L119" s="64"/>
      <c r="M119" s="64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26"/>
      <c r="AI119" s="15"/>
      <c r="AJ119" s="15"/>
      <c r="AK119" s="15"/>
      <c r="AL119" s="12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</row>
    <row r="120" spans="1:52" ht="13.5" customHeight="1" x14ac:dyDescent="0.2">
      <c r="A120" s="2">
        <v>101</v>
      </c>
      <c r="B120" s="120"/>
      <c r="C120" s="68"/>
      <c r="D120" s="179"/>
      <c r="E120" s="69"/>
      <c r="F120" s="300"/>
      <c r="G120" s="136"/>
      <c r="H120" s="137" t="str">
        <f t="shared" si="1"/>
        <v/>
      </c>
      <c r="I120" s="138"/>
      <c r="J120" s="147"/>
      <c r="K120" s="64"/>
      <c r="L120" s="64"/>
      <c r="M120" s="64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25"/>
      <c r="AI120" s="15"/>
      <c r="AJ120" s="15"/>
      <c r="AK120" s="15"/>
      <c r="AL120" s="12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</row>
    <row r="121" spans="1:52" ht="13.5" customHeight="1" x14ac:dyDescent="0.2">
      <c r="A121" s="2">
        <v>102</v>
      </c>
      <c r="B121" s="120"/>
      <c r="C121" s="68"/>
      <c r="D121" s="179"/>
      <c r="E121" s="69"/>
      <c r="F121" s="300"/>
      <c r="G121" s="136"/>
      <c r="H121" s="137" t="str">
        <f t="shared" si="1"/>
        <v/>
      </c>
      <c r="I121" s="138"/>
      <c r="J121" s="147"/>
      <c r="K121" s="64"/>
      <c r="L121" s="64"/>
      <c r="M121" s="64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25"/>
      <c r="AI121" s="15"/>
      <c r="AJ121" s="15"/>
      <c r="AK121" s="15"/>
      <c r="AL121" s="12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</row>
    <row r="122" spans="1:52" ht="13.5" customHeight="1" x14ac:dyDescent="0.2">
      <c r="A122" s="2">
        <v>103</v>
      </c>
      <c r="B122" s="120"/>
      <c r="C122" s="68"/>
      <c r="D122" s="179"/>
      <c r="E122" s="69"/>
      <c r="F122" s="300"/>
      <c r="G122" s="136"/>
      <c r="H122" s="137" t="str">
        <f t="shared" si="1"/>
        <v/>
      </c>
      <c r="I122" s="138"/>
      <c r="J122" s="147"/>
      <c r="K122" s="64"/>
      <c r="L122" s="64"/>
      <c r="M122" s="64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25"/>
      <c r="AI122" s="15"/>
      <c r="AJ122" s="15"/>
      <c r="AK122" s="15"/>
      <c r="AL122" s="12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</row>
    <row r="123" spans="1:52" ht="13.5" customHeight="1" x14ac:dyDescent="0.2">
      <c r="A123" s="2">
        <v>104</v>
      </c>
      <c r="B123" s="120"/>
      <c r="C123" s="68"/>
      <c r="D123" s="179"/>
      <c r="E123" s="69"/>
      <c r="F123" s="300"/>
      <c r="G123" s="136"/>
      <c r="H123" s="137" t="str">
        <f t="shared" si="1"/>
        <v/>
      </c>
      <c r="I123" s="138"/>
      <c r="J123" s="147"/>
      <c r="K123" s="64"/>
      <c r="L123" s="64"/>
      <c r="M123" s="64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26"/>
      <c r="AI123" s="15"/>
      <c r="AJ123" s="15"/>
      <c r="AK123" s="15"/>
      <c r="AL123" s="12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</row>
    <row r="124" spans="1:52" ht="13.5" customHeight="1" x14ac:dyDescent="0.2">
      <c r="A124" s="2">
        <v>105</v>
      </c>
      <c r="B124" s="120"/>
      <c r="C124" s="68"/>
      <c r="D124" s="179"/>
      <c r="E124" s="69"/>
      <c r="F124" s="300"/>
      <c r="G124" s="136"/>
      <c r="H124" s="137" t="str">
        <f t="shared" si="1"/>
        <v/>
      </c>
      <c r="I124" s="138"/>
      <c r="J124" s="147"/>
      <c r="K124" s="64"/>
      <c r="L124" s="64"/>
      <c r="M124" s="64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25"/>
      <c r="AI124" s="15"/>
      <c r="AJ124" s="15"/>
      <c r="AK124" s="15"/>
      <c r="AL124" s="12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</row>
    <row r="125" spans="1:52" ht="13.5" customHeight="1" x14ac:dyDescent="0.2">
      <c r="A125" s="2">
        <v>106</v>
      </c>
      <c r="B125" s="120"/>
      <c r="C125" s="68"/>
      <c r="D125" s="179"/>
      <c r="E125" s="69"/>
      <c r="F125" s="300"/>
      <c r="G125" s="136"/>
      <c r="H125" s="137" t="str">
        <f t="shared" si="1"/>
        <v/>
      </c>
      <c r="I125" s="138"/>
      <c r="J125" s="147"/>
      <c r="K125" s="64"/>
      <c r="L125" s="64"/>
      <c r="M125" s="64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25"/>
      <c r="AI125" s="15"/>
      <c r="AJ125" s="15"/>
      <c r="AK125" s="15"/>
      <c r="AL125" s="12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</row>
    <row r="126" spans="1:52" ht="13.5" customHeight="1" x14ac:dyDescent="0.2">
      <c r="A126" s="2">
        <v>107</v>
      </c>
      <c r="B126" s="120"/>
      <c r="C126" s="68"/>
      <c r="D126" s="179"/>
      <c r="E126" s="69"/>
      <c r="F126" s="300"/>
      <c r="G126" s="136"/>
      <c r="H126" s="137" t="str">
        <f t="shared" si="1"/>
        <v/>
      </c>
      <c r="I126" s="138"/>
      <c r="J126" s="147"/>
      <c r="K126" s="64"/>
      <c r="L126" s="64"/>
      <c r="M126" s="64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25"/>
      <c r="AI126" s="15"/>
      <c r="AJ126" s="15"/>
      <c r="AK126" s="15"/>
      <c r="AL126" s="12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</row>
    <row r="127" spans="1:52" ht="13.5" customHeight="1" x14ac:dyDescent="0.2">
      <c r="A127" s="2">
        <v>108</v>
      </c>
      <c r="B127" s="120"/>
      <c r="C127" s="68"/>
      <c r="D127" s="179"/>
      <c r="E127" s="69"/>
      <c r="F127" s="300"/>
      <c r="G127" s="136"/>
      <c r="H127" s="137" t="str">
        <f t="shared" si="1"/>
        <v/>
      </c>
      <c r="I127" s="138"/>
      <c r="J127" s="147"/>
      <c r="K127" s="64"/>
      <c r="L127" s="64"/>
      <c r="M127" s="64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26"/>
      <c r="AI127" s="15"/>
      <c r="AJ127" s="15"/>
      <c r="AK127" s="15"/>
      <c r="AL127" s="12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</row>
    <row r="128" spans="1:52" ht="13.5" customHeight="1" x14ac:dyDescent="0.2">
      <c r="A128" s="2">
        <v>109</v>
      </c>
      <c r="B128" s="120"/>
      <c r="C128" s="68"/>
      <c r="D128" s="179"/>
      <c r="E128" s="69"/>
      <c r="F128" s="300"/>
      <c r="G128" s="136"/>
      <c r="H128" s="137" t="str">
        <f t="shared" si="1"/>
        <v/>
      </c>
      <c r="I128" s="138"/>
      <c r="J128" s="147"/>
      <c r="K128" s="64"/>
      <c r="L128" s="64"/>
      <c r="M128" s="64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25"/>
      <c r="AI128" s="15"/>
      <c r="AJ128" s="15"/>
      <c r="AK128" s="15"/>
      <c r="AL128" s="12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</row>
    <row r="129" spans="1:52" ht="13.5" customHeight="1" x14ac:dyDescent="0.2">
      <c r="A129" s="2">
        <v>110</v>
      </c>
      <c r="B129" s="120"/>
      <c r="C129" s="68"/>
      <c r="D129" s="179"/>
      <c r="E129" s="69"/>
      <c r="F129" s="300"/>
      <c r="G129" s="136"/>
      <c r="H129" s="137" t="str">
        <f t="shared" si="1"/>
        <v/>
      </c>
      <c r="I129" s="138"/>
      <c r="J129" s="147"/>
      <c r="K129" s="64"/>
      <c r="L129" s="64"/>
      <c r="M129" s="64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2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</row>
    <row r="130" spans="1:52" ht="13.5" customHeight="1" x14ac:dyDescent="0.2">
      <c r="A130" s="2">
        <v>111</v>
      </c>
      <c r="B130" s="120"/>
      <c r="C130" s="68"/>
      <c r="D130" s="179"/>
      <c r="E130" s="69"/>
      <c r="F130" s="300"/>
      <c r="G130" s="136"/>
      <c r="H130" s="137" t="str">
        <f t="shared" si="1"/>
        <v/>
      </c>
      <c r="I130" s="138"/>
      <c r="J130" s="147"/>
      <c r="K130" s="64"/>
      <c r="L130" s="64"/>
      <c r="M130" s="64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</row>
    <row r="131" spans="1:52" ht="13.5" customHeight="1" x14ac:dyDescent="0.2">
      <c r="A131" s="2">
        <v>112</v>
      </c>
      <c r="B131" s="120"/>
      <c r="C131" s="68"/>
      <c r="D131" s="179"/>
      <c r="E131" s="69"/>
      <c r="F131" s="300"/>
      <c r="G131" s="136"/>
      <c r="H131" s="137" t="str">
        <f t="shared" si="1"/>
        <v/>
      </c>
      <c r="I131" s="138"/>
      <c r="J131" s="147"/>
      <c r="K131" s="64"/>
      <c r="L131" s="64"/>
      <c r="M131" s="64"/>
    </row>
    <row r="132" spans="1:52" ht="13.5" customHeight="1" x14ac:dyDescent="0.2">
      <c r="A132" s="2">
        <v>113</v>
      </c>
      <c r="B132" s="120"/>
      <c r="C132" s="68"/>
      <c r="D132" s="179"/>
      <c r="E132" s="69"/>
      <c r="F132" s="300"/>
      <c r="G132" s="136"/>
      <c r="H132" s="137" t="str">
        <f t="shared" si="1"/>
        <v/>
      </c>
      <c r="I132" s="138"/>
      <c r="J132" s="147"/>
      <c r="K132" s="64"/>
      <c r="L132" s="64"/>
      <c r="M132" s="64"/>
    </row>
    <row r="133" spans="1:52" ht="13.5" customHeight="1" x14ac:dyDescent="0.2">
      <c r="A133" s="2">
        <v>114</v>
      </c>
      <c r="B133" s="120"/>
      <c r="C133" s="68"/>
      <c r="D133" s="179"/>
      <c r="E133" s="69"/>
      <c r="F133" s="300"/>
      <c r="G133" s="136"/>
      <c r="H133" s="137" t="str">
        <f t="shared" si="1"/>
        <v/>
      </c>
      <c r="I133" s="138"/>
      <c r="J133" s="147"/>
      <c r="K133" s="64"/>
      <c r="L133" s="64"/>
      <c r="M133" s="64"/>
    </row>
    <row r="134" spans="1:52" ht="13.5" customHeight="1" x14ac:dyDescent="0.2">
      <c r="A134" s="2">
        <v>115</v>
      </c>
      <c r="B134" s="120"/>
      <c r="C134" s="68"/>
      <c r="D134" s="179"/>
      <c r="E134" s="69"/>
      <c r="F134" s="300"/>
      <c r="G134" s="136"/>
      <c r="H134" s="137" t="str">
        <f t="shared" si="1"/>
        <v/>
      </c>
      <c r="I134" s="138"/>
      <c r="J134" s="147"/>
      <c r="K134" s="64"/>
      <c r="L134" s="64"/>
      <c r="M134" s="64"/>
    </row>
    <row r="135" spans="1:52" ht="13.5" customHeight="1" x14ac:dyDescent="0.2">
      <c r="A135" s="2">
        <v>116</v>
      </c>
      <c r="B135" s="120"/>
      <c r="C135" s="68"/>
      <c r="D135" s="179"/>
      <c r="E135" s="69"/>
      <c r="F135" s="300"/>
      <c r="G135" s="136"/>
      <c r="H135" s="137" t="str">
        <f t="shared" si="1"/>
        <v/>
      </c>
      <c r="I135" s="138"/>
      <c r="J135" s="147"/>
      <c r="K135" s="64"/>
      <c r="L135" s="64"/>
      <c r="M135" s="64"/>
    </row>
    <row r="136" spans="1:52" ht="13.5" customHeight="1" x14ac:dyDescent="0.2">
      <c r="A136" s="2">
        <v>117</v>
      </c>
      <c r="B136" s="120"/>
      <c r="C136" s="68"/>
      <c r="D136" s="179"/>
      <c r="E136" s="69"/>
      <c r="F136" s="300"/>
      <c r="G136" s="136"/>
      <c r="H136" s="137" t="str">
        <f t="shared" si="1"/>
        <v/>
      </c>
      <c r="I136" s="138"/>
      <c r="J136" s="147"/>
      <c r="K136" s="64"/>
      <c r="L136" s="64"/>
      <c r="M136" s="64"/>
    </row>
    <row r="137" spans="1:52" ht="13.5" customHeight="1" x14ac:dyDescent="0.2">
      <c r="A137" s="2">
        <v>118</v>
      </c>
      <c r="B137" s="120"/>
      <c r="C137" s="68"/>
      <c r="D137" s="179"/>
      <c r="E137" s="69"/>
      <c r="F137" s="300"/>
      <c r="G137" s="136"/>
      <c r="H137" s="137" t="str">
        <f t="shared" si="1"/>
        <v/>
      </c>
      <c r="I137" s="138"/>
      <c r="J137" s="147"/>
      <c r="K137" s="64"/>
      <c r="L137" s="64"/>
      <c r="M137" s="64"/>
    </row>
    <row r="138" spans="1:52" ht="13.5" customHeight="1" x14ac:dyDescent="0.2">
      <c r="A138" s="2">
        <v>119</v>
      </c>
      <c r="B138" s="120"/>
      <c r="C138" s="68"/>
      <c r="D138" s="179"/>
      <c r="E138" s="69"/>
      <c r="F138" s="300"/>
      <c r="G138" s="136"/>
      <c r="H138" s="137" t="str">
        <f t="shared" si="1"/>
        <v/>
      </c>
      <c r="I138" s="138"/>
      <c r="J138" s="147"/>
      <c r="K138" s="64"/>
      <c r="L138" s="64"/>
      <c r="M138" s="64"/>
    </row>
    <row r="139" spans="1:52" ht="13.5" customHeight="1" thickBot="1" x14ac:dyDescent="0.25">
      <c r="A139" s="2">
        <v>120</v>
      </c>
      <c r="B139" s="120"/>
      <c r="C139" s="71"/>
      <c r="D139" s="179"/>
      <c r="E139" s="72"/>
      <c r="F139" s="300"/>
      <c r="G139" s="148"/>
      <c r="H139" s="149" t="str">
        <f t="shared" si="1"/>
        <v/>
      </c>
      <c r="I139" s="150"/>
      <c r="J139" s="147"/>
      <c r="K139" s="64"/>
      <c r="L139" s="64"/>
      <c r="M139" s="64"/>
    </row>
    <row r="140" spans="1:52" ht="13.5" customHeight="1" thickBot="1" x14ac:dyDescent="0.25">
      <c r="A140" s="1"/>
      <c r="B140" s="151"/>
      <c r="C140" s="152"/>
      <c r="D140" s="152"/>
      <c r="E140" s="152"/>
      <c r="F140" s="152"/>
      <c r="G140" s="152"/>
      <c r="H140" s="152"/>
      <c r="I140" s="152"/>
      <c r="J140" s="153"/>
      <c r="K140" s="64"/>
      <c r="L140" s="64"/>
      <c r="M140" s="64"/>
    </row>
    <row r="141" spans="1:52" ht="13.5" thickTop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</row>
    <row r="142" spans="1:52" x14ac:dyDescent="0.2">
      <c r="A142" s="1"/>
    </row>
    <row r="143" spans="1:52" x14ac:dyDescent="0.2">
      <c r="A143" s="1"/>
    </row>
    <row r="144" spans="1:52" x14ac:dyDescent="0.2">
      <c r="A144" s="1"/>
    </row>
    <row r="145" spans="1:67" x14ac:dyDescent="0.2">
      <c r="A145" s="1"/>
    </row>
    <row r="146" spans="1:67" x14ac:dyDescent="0.2">
      <c r="A146" s="1"/>
    </row>
    <row r="147" spans="1:67" x14ac:dyDescent="0.2">
      <c r="A147" s="1"/>
    </row>
    <row r="148" spans="1:67" x14ac:dyDescent="0.2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</row>
    <row r="149" spans="1:67" x14ac:dyDescent="0.2">
      <c r="A149" s="1"/>
    </row>
    <row r="150" spans="1:67" x14ac:dyDescent="0.2">
      <c r="A150" s="1"/>
    </row>
    <row r="151" spans="1:67" x14ac:dyDescent="0.2">
      <c r="A151" s="1"/>
    </row>
    <row r="152" spans="1:67" ht="13.5" thickBot="1" x14ac:dyDescent="0.25">
      <c r="A152" s="1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286" t="s">
        <v>115</v>
      </c>
      <c r="AZ152" s="286"/>
      <c r="BA152" s="286"/>
      <c r="BB152" s="286"/>
      <c r="BC152" s="66"/>
      <c r="BD152" s="286" t="s">
        <v>116</v>
      </c>
      <c r="BE152" s="286"/>
      <c r="BF152" s="286"/>
      <c r="BG152" s="286"/>
      <c r="BH152" s="286"/>
      <c r="BI152" s="66"/>
      <c r="BJ152" s="359" t="s">
        <v>117</v>
      </c>
      <c r="BK152" s="359"/>
      <c r="BL152" s="164"/>
      <c r="BM152" s="359" t="s">
        <v>118</v>
      </c>
      <c r="BN152" s="359"/>
      <c r="BO152" s="359"/>
    </row>
    <row r="153" spans="1:67" x14ac:dyDescent="0.2">
      <c r="A153" s="1"/>
      <c r="U153" s="73"/>
      <c r="V153" s="74"/>
      <c r="W153" s="74"/>
      <c r="X153" s="74"/>
      <c r="Y153" s="75"/>
      <c r="Z153" s="66"/>
      <c r="AA153" s="73"/>
      <c r="AB153" s="74"/>
      <c r="AC153" s="74"/>
      <c r="AD153" s="74"/>
      <c r="AE153" s="75"/>
      <c r="AF153" s="66"/>
      <c r="AG153" s="73"/>
      <c r="AH153" s="74"/>
      <c r="AI153" s="74"/>
      <c r="AJ153" s="74"/>
      <c r="AK153" s="75"/>
      <c r="AL153" s="66"/>
      <c r="AM153" s="73"/>
      <c r="AN153" s="74"/>
      <c r="AO153" s="74"/>
      <c r="AP153" s="74"/>
      <c r="AQ153" s="75"/>
      <c r="AR153" s="66"/>
      <c r="AS153" s="73"/>
      <c r="AT153" s="74"/>
      <c r="AU153" s="74"/>
      <c r="AV153" s="74"/>
      <c r="AW153" s="75"/>
      <c r="AX153" s="66"/>
      <c r="AY153" s="286"/>
      <c r="AZ153" s="286"/>
      <c r="BA153" s="286"/>
      <c r="BB153" s="286"/>
      <c r="BC153" s="66"/>
      <c r="BD153" s="286"/>
      <c r="BE153" s="286"/>
      <c r="BF153" s="286"/>
      <c r="BG153" s="286"/>
      <c r="BH153" s="286"/>
      <c r="BI153" s="66"/>
      <c r="BJ153" s="359"/>
      <c r="BK153" s="359"/>
      <c r="BL153" s="164"/>
      <c r="BM153" s="359"/>
      <c r="BN153" s="359"/>
      <c r="BO153" s="359"/>
    </row>
    <row r="154" spans="1:67" ht="18" x14ac:dyDescent="0.25">
      <c r="A154" s="1"/>
      <c r="N154" t="s">
        <v>13</v>
      </c>
      <c r="Q154" t="s">
        <v>15</v>
      </c>
      <c r="U154" s="76"/>
      <c r="V154" s="77" t="s">
        <v>47</v>
      </c>
      <c r="W154" s="77"/>
      <c r="X154" s="78"/>
      <c r="Y154" s="79"/>
      <c r="Z154" s="66"/>
      <c r="AA154" s="76"/>
      <c r="AB154" s="77" t="s">
        <v>48</v>
      </c>
      <c r="AC154" s="78"/>
      <c r="AD154" s="80"/>
      <c r="AE154" s="79"/>
      <c r="AF154" s="66"/>
      <c r="AG154" s="81"/>
      <c r="AH154" s="77" t="s">
        <v>49</v>
      </c>
      <c r="AI154" s="78"/>
      <c r="AJ154" s="78"/>
      <c r="AK154" s="82"/>
      <c r="AL154" s="66"/>
      <c r="AM154" s="81"/>
      <c r="AN154" s="77" t="s">
        <v>81</v>
      </c>
      <c r="AO154" s="83"/>
      <c r="AP154" s="80"/>
      <c r="AQ154" s="79"/>
      <c r="AR154" s="66"/>
      <c r="AS154" s="76"/>
      <c r="AT154" s="84" t="s">
        <v>110</v>
      </c>
      <c r="AU154" s="78"/>
      <c r="AV154" s="80"/>
      <c r="AW154" s="79"/>
      <c r="AX154" s="66"/>
      <c r="AY154" s="85"/>
      <c r="AZ154" s="85"/>
      <c r="BA154" s="85" t="s">
        <v>77</v>
      </c>
      <c r="BB154" s="85"/>
      <c r="BC154" s="66"/>
      <c r="BD154" s="86" t="s">
        <v>10</v>
      </c>
      <c r="BE154" s="85"/>
      <c r="BF154" s="87"/>
      <c r="BG154" s="88"/>
      <c r="BH154" s="88"/>
      <c r="BI154" s="89"/>
      <c r="BJ154" s="174"/>
      <c r="BK154" s="174"/>
      <c r="BL154" s="164"/>
      <c r="BM154" s="165"/>
      <c r="BN154" s="165"/>
      <c r="BO154" s="165"/>
    </row>
    <row r="155" spans="1:67" x14ac:dyDescent="0.2">
      <c r="A155" s="1"/>
      <c r="N155" s="8" t="s">
        <v>14</v>
      </c>
      <c r="O155" s="8"/>
      <c r="P155" s="8"/>
      <c r="Q155" s="8" t="s">
        <v>16</v>
      </c>
      <c r="R155" s="8"/>
      <c r="S155" s="8"/>
      <c r="T155" s="8"/>
      <c r="U155" s="90"/>
      <c r="V155" s="91" t="s">
        <v>88</v>
      </c>
      <c r="W155" s="91"/>
      <c r="X155" s="92"/>
      <c r="Y155" s="93"/>
      <c r="Z155" s="94"/>
      <c r="AA155" s="90"/>
      <c r="AB155" s="91"/>
      <c r="AC155" s="91"/>
      <c r="AD155" s="95"/>
      <c r="AE155" s="93"/>
      <c r="AF155" s="94"/>
      <c r="AG155" s="90"/>
      <c r="AH155" s="83"/>
      <c r="AI155" s="95"/>
      <c r="AJ155" s="95"/>
      <c r="AK155" s="93"/>
      <c r="AL155" s="94"/>
      <c r="AM155" s="90"/>
      <c r="AN155" s="96"/>
      <c r="AO155" s="95"/>
      <c r="AP155" s="95"/>
      <c r="AQ155" s="93"/>
      <c r="AR155" s="94"/>
      <c r="AS155" s="90"/>
      <c r="AT155" s="91" t="s">
        <v>111</v>
      </c>
      <c r="AU155" s="92"/>
      <c r="AV155" s="95"/>
      <c r="AW155" s="93"/>
      <c r="AX155" s="94"/>
      <c r="AY155" s="97" t="s">
        <v>80</v>
      </c>
      <c r="AZ155" s="97"/>
      <c r="BA155" s="97" t="s">
        <v>79</v>
      </c>
      <c r="BB155" s="97" t="s">
        <v>78</v>
      </c>
      <c r="BC155" s="94"/>
      <c r="BD155" s="98"/>
      <c r="BE155" s="85"/>
      <c r="BF155" s="85"/>
      <c r="BG155" s="85"/>
      <c r="BH155" s="85"/>
      <c r="BI155" s="66"/>
      <c r="BJ155" s="165"/>
      <c r="BK155" s="165"/>
      <c r="BL155" s="175"/>
      <c r="BM155" s="176"/>
      <c r="BN155" s="176"/>
      <c r="BO155" s="176"/>
    </row>
    <row r="156" spans="1:67" x14ac:dyDescent="0.2">
      <c r="A156" s="1"/>
      <c r="N156" t="s">
        <v>12</v>
      </c>
      <c r="Q156" t="s">
        <v>86</v>
      </c>
      <c r="U156" s="276" t="s">
        <v>84</v>
      </c>
      <c r="V156" s="279"/>
      <c r="W156" s="280"/>
      <c r="X156" s="6">
        <f>COUNTIF(BK156:BK275,"&gt;0")</f>
        <v>3</v>
      </c>
      <c r="Y156" s="79"/>
      <c r="Z156" s="66"/>
      <c r="AA156" s="276" t="s">
        <v>8</v>
      </c>
      <c r="AB156" s="277"/>
      <c r="AC156" s="278"/>
      <c r="AD156" s="6">
        <f>COUNT(BF156:BF275)</f>
        <v>3</v>
      </c>
      <c r="AE156" s="79"/>
      <c r="AF156" s="66"/>
      <c r="AG156" s="276" t="s">
        <v>84</v>
      </c>
      <c r="AH156" s="277"/>
      <c r="AI156" s="278"/>
      <c r="AJ156" s="6">
        <f>COUNT(BF156:BF275)</f>
        <v>3</v>
      </c>
      <c r="AK156" s="79"/>
      <c r="AL156" s="66"/>
      <c r="AM156" s="276" t="s">
        <v>8</v>
      </c>
      <c r="AN156" s="279"/>
      <c r="AO156" s="280"/>
      <c r="AP156" s="6">
        <f>COUNT(BF156:BF275)</f>
        <v>3</v>
      </c>
      <c r="AQ156" s="79"/>
      <c r="AR156" s="66"/>
      <c r="AS156" s="276" t="s">
        <v>84</v>
      </c>
      <c r="AT156" s="279"/>
      <c r="AU156" s="280"/>
      <c r="AV156" s="99">
        <f>AD156+AV157</f>
        <v>3</v>
      </c>
      <c r="AW156" s="79"/>
      <c r="AX156" s="66"/>
      <c r="AY156" s="85">
        <v>1</v>
      </c>
      <c r="AZ156" s="85"/>
      <c r="BA156" s="85">
        <f>POWER((1-0.95),1/AY156)</f>
        <v>5.0000000000000044E-2</v>
      </c>
      <c r="BB156" s="85">
        <f>NORMSINV(BA156)</f>
        <v>-1.6448536269514715</v>
      </c>
      <c r="BC156" s="66"/>
      <c r="BD156" s="98">
        <f>IF(BJ156&gt;0,LN(BJ156),"NoValue")</f>
        <v>3.4904285153900978</v>
      </c>
      <c r="BE156" s="85"/>
      <c r="BF156" s="100">
        <f t="shared" ref="BF156:BF187" si="2">IF(BD156="NoValue","NoValue",POWER(BD156-$X$160,2))</f>
        <v>0</v>
      </c>
      <c r="BG156" s="85"/>
      <c r="BH156" s="100">
        <f t="shared" ref="BH156:BH187" si="3">IF(BF156="NoValue","NoValue",POWER(D20-$AJ$162,2))</f>
        <v>0</v>
      </c>
      <c r="BI156" s="66"/>
      <c r="BJ156" s="165">
        <f t="shared" ref="BJ156:BJ187" si="4">IF(D20="ND",0,D20)</f>
        <v>32.799999999999997</v>
      </c>
      <c r="BK156" s="165">
        <f t="shared" ref="BK156:BK187" si="5">IF(D20="ND",1,D20)</f>
        <v>32.799999999999997</v>
      </c>
      <c r="BL156" s="164"/>
      <c r="BM156" s="165">
        <f>COUNT(D20:D139)</f>
        <v>3</v>
      </c>
      <c r="BN156" s="165">
        <f t="shared" ref="BN156:BN174" si="6">COUNT(L20)</f>
        <v>0</v>
      </c>
      <c r="BO156" s="165">
        <f t="shared" ref="BO156:BO175" si="7">BN156/($AV$157+$BM$156)</f>
        <v>0</v>
      </c>
    </row>
    <row r="157" spans="1:67" x14ac:dyDescent="0.2">
      <c r="A157" s="1"/>
      <c r="N157" t="s">
        <v>44</v>
      </c>
      <c r="Q157" t="s">
        <v>87</v>
      </c>
      <c r="U157" s="76"/>
      <c r="V157" s="101"/>
      <c r="W157" s="101"/>
      <c r="X157" s="9"/>
      <c r="Y157" s="79"/>
      <c r="Z157" s="66"/>
      <c r="AA157" s="76"/>
      <c r="AB157" s="80"/>
      <c r="AC157" s="102"/>
      <c r="AD157" s="9"/>
      <c r="AE157" s="79"/>
      <c r="AF157" s="66"/>
      <c r="AG157" s="76"/>
      <c r="AH157" s="80"/>
      <c r="AI157" s="102"/>
      <c r="AJ157" s="9"/>
      <c r="AK157" s="79"/>
      <c r="AL157" s="66"/>
      <c r="AM157" s="76"/>
      <c r="AN157" s="80"/>
      <c r="AO157" s="102"/>
      <c r="AP157" s="9"/>
      <c r="AQ157" s="79"/>
      <c r="AR157" s="66"/>
      <c r="AS157" s="276" t="s">
        <v>85</v>
      </c>
      <c r="AT157" s="279"/>
      <c r="AU157" s="280"/>
      <c r="AV157" s="99">
        <f>COUNT(L20:L34)</f>
        <v>0</v>
      </c>
      <c r="AW157" s="79"/>
      <c r="AX157" s="66"/>
      <c r="AY157" s="85">
        <v>2</v>
      </c>
      <c r="AZ157" s="85"/>
      <c r="BA157" s="85">
        <f t="shared" ref="BA157:BA220" si="8">POWER((1-0.95),1/AY157)</f>
        <v>0.22360679774997907</v>
      </c>
      <c r="BB157" s="85">
        <f t="shared" ref="BB157:BB220" si="9">NORMSINV(BA157)</f>
        <v>-0.76006857515550819</v>
      </c>
      <c r="BC157" s="66"/>
      <c r="BD157" s="98">
        <f t="shared" ref="BD157:BD220" si="10">IF(BJ157&gt;0,LN(BJ157),"NoValue")</f>
        <v>3.4904285153900978</v>
      </c>
      <c r="BE157" s="85"/>
      <c r="BF157" s="100">
        <f t="shared" si="2"/>
        <v>0</v>
      </c>
      <c r="BG157" s="85"/>
      <c r="BH157" s="100">
        <f t="shared" si="3"/>
        <v>0</v>
      </c>
      <c r="BI157" s="66"/>
      <c r="BJ157" s="165">
        <f t="shared" si="4"/>
        <v>32.799999999999997</v>
      </c>
      <c r="BK157" s="165">
        <f t="shared" si="5"/>
        <v>32.799999999999997</v>
      </c>
      <c r="BL157" s="164"/>
      <c r="BM157" s="165"/>
      <c r="BN157" s="165">
        <f t="shared" si="6"/>
        <v>0</v>
      </c>
      <c r="BO157" s="165">
        <f t="shared" si="7"/>
        <v>0</v>
      </c>
    </row>
    <row r="158" spans="1:67" x14ac:dyDescent="0.2">
      <c r="A158" s="1"/>
      <c r="N158" t="s">
        <v>32</v>
      </c>
      <c r="Q158" t="s">
        <v>17</v>
      </c>
      <c r="U158" s="276" t="s">
        <v>85</v>
      </c>
      <c r="V158" s="279"/>
      <c r="W158" s="280"/>
      <c r="X158" s="6">
        <f>+X156-COUNT(D20:D139)</f>
        <v>0</v>
      </c>
      <c r="Y158" s="79"/>
      <c r="Z158" s="66"/>
      <c r="AA158" s="76"/>
      <c r="AB158" s="9"/>
      <c r="AC158" s="102"/>
      <c r="AD158" s="9"/>
      <c r="AE158" s="79"/>
      <c r="AF158" s="66"/>
      <c r="AG158" s="76"/>
      <c r="AH158" s="80"/>
      <c r="AI158" s="102"/>
      <c r="AJ158" s="9"/>
      <c r="AK158" s="79"/>
      <c r="AL158" s="66"/>
      <c r="AM158" s="76"/>
      <c r="AN158" s="80"/>
      <c r="AO158" s="102"/>
      <c r="AP158" s="9"/>
      <c r="AQ158" s="79"/>
      <c r="AR158" s="66"/>
      <c r="AS158" s="76"/>
      <c r="AT158" s="102"/>
      <c r="AU158" s="102"/>
      <c r="AV158" s="102"/>
      <c r="AW158" s="79"/>
      <c r="AX158" s="66"/>
      <c r="AY158" s="85">
        <v>3</v>
      </c>
      <c r="AZ158" s="85"/>
      <c r="BA158" s="85">
        <f t="shared" si="8"/>
        <v>0.36840314986403883</v>
      </c>
      <c r="BB158" s="85">
        <f t="shared" si="9"/>
        <v>-0.33608562293912536</v>
      </c>
      <c r="BC158" s="66"/>
      <c r="BD158" s="98">
        <f t="shared" si="10"/>
        <v>3.4904285153900978</v>
      </c>
      <c r="BE158" s="85"/>
      <c r="BF158" s="100">
        <f t="shared" si="2"/>
        <v>0</v>
      </c>
      <c r="BG158" s="85"/>
      <c r="BH158" s="100">
        <f t="shared" si="3"/>
        <v>0</v>
      </c>
      <c r="BI158" s="66"/>
      <c r="BJ158" s="165">
        <f t="shared" si="4"/>
        <v>32.799999999999997</v>
      </c>
      <c r="BK158" s="165">
        <f t="shared" si="5"/>
        <v>32.799999999999997</v>
      </c>
      <c r="BL158" s="164"/>
      <c r="BM158" s="165"/>
      <c r="BN158" s="165">
        <f t="shared" si="6"/>
        <v>0</v>
      </c>
      <c r="BO158" s="165">
        <f t="shared" si="7"/>
        <v>0</v>
      </c>
    </row>
    <row r="159" spans="1:67" ht="15.75" x14ac:dyDescent="0.3">
      <c r="A159" s="1"/>
      <c r="N159" t="s">
        <v>58</v>
      </c>
      <c r="Q159" t="s">
        <v>41</v>
      </c>
      <c r="U159" s="76"/>
      <c r="V159" s="80"/>
      <c r="W159" s="80"/>
      <c r="X159" s="9"/>
      <c r="Y159" s="79"/>
      <c r="Z159" s="66"/>
      <c r="AA159" s="76"/>
      <c r="AB159" s="80"/>
      <c r="AC159" s="102"/>
      <c r="AD159" s="9"/>
      <c r="AE159" s="79"/>
      <c r="AF159" s="66"/>
      <c r="AG159" s="76"/>
      <c r="AH159" s="80"/>
      <c r="AI159" s="102"/>
      <c r="AJ159" s="9"/>
      <c r="AK159" s="79"/>
      <c r="AL159" s="66"/>
      <c r="AM159" s="76"/>
      <c r="AN159" s="80"/>
      <c r="AO159" s="102"/>
      <c r="AP159" s="9"/>
      <c r="AQ159" s="79"/>
      <c r="AR159" s="66"/>
      <c r="AS159" s="156"/>
      <c r="AT159" s="159" t="s">
        <v>102</v>
      </c>
      <c r="AU159" s="159"/>
      <c r="AV159" s="159" t="e">
        <f>1/AV161*(BO156*L20+BO157*L21+BO158*L22+BO159*L23+BO160*L24+BO161*L25+BO162*L26+BO163*L27+BO164*L28+BO165*L29+BO166*L30+BO167*L31+BO168*L32+BO169*L33+BO170*L34+BO171*L35+BO172*L36+BO173*L37+BO174*L38+BO175*L41)</f>
        <v>#DIV/0!</v>
      </c>
      <c r="AW159" s="79"/>
      <c r="AX159" s="66"/>
      <c r="AY159" s="85">
        <v>4</v>
      </c>
      <c r="AZ159" s="85"/>
      <c r="BA159" s="85">
        <f t="shared" si="8"/>
        <v>0.47287080450158803</v>
      </c>
      <c r="BB159" s="85">
        <f t="shared" si="9"/>
        <v>-6.8055305331315347E-2</v>
      </c>
      <c r="BC159" s="66"/>
      <c r="BD159" s="98" t="str">
        <f t="shared" si="10"/>
        <v>NoValue</v>
      </c>
      <c r="BE159" s="85"/>
      <c r="BF159" s="100" t="str">
        <f t="shared" si="2"/>
        <v>NoValue</v>
      </c>
      <c r="BG159" s="85"/>
      <c r="BH159" s="100" t="str">
        <f t="shared" si="3"/>
        <v>NoValue</v>
      </c>
      <c r="BI159" s="66"/>
      <c r="BJ159" s="165">
        <f t="shared" si="4"/>
        <v>0</v>
      </c>
      <c r="BK159" s="165">
        <f t="shared" si="5"/>
        <v>0</v>
      </c>
      <c r="BL159" s="164"/>
      <c r="BM159" s="165"/>
      <c r="BN159" s="165">
        <f t="shared" si="6"/>
        <v>0</v>
      </c>
      <c r="BO159" s="165">
        <f t="shared" si="7"/>
        <v>0</v>
      </c>
    </row>
    <row r="160" spans="1:67" ht="15.75" x14ac:dyDescent="0.3">
      <c r="A160" s="1"/>
      <c r="N160" t="s">
        <v>36</v>
      </c>
      <c r="Q160" t="s">
        <v>42</v>
      </c>
      <c r="U160" s="257" t="s">
        <v>96</v>
      </c>
      <c r="V160" s="258"/>
      <c r="W160" s="258"/>
      <c r="X160" s="155">
        <f>AVERAGE(BD156:BD275)</f>
        <v>3.4904285153900978</v>
      </c>
      <c r="Y160" s="79"/>
      <c r="Z160" s="66"/>
      <c r="AA160" s="76"/>
      <c r="AB160" s="80"/>
      <c r="AC160" s="102"/>
      <c r="AD160" s="9"/>
      <c r="AE160" s="79"/>
      <c r="AF160" s="66"/>
      <c r="AG160" s="76"/>
      <c r="AH160" s="80"/>
      <c r="AI160" s="102"/>
      <c r="AJ160" s="9"/>
      <c r="AK160" s="79"/>
      <c r="AL160" s="66"/>
      <c r="AM160" s="76"/>
      <c r="AN160" s="80"/>
      <c r="AO160" s="102"/>
      <c r="AP160" s="9"/>
      <c r="AQ160" s="79"/>
      <c r="AR160" s="66"/>
      <c r="AS160" s="156"/>
      <c r="AT160" s="159" t="s">
        <v>103</v>
      </c>
      <c r="AU160" s="159"/>
      <c r="AV160" s="159" t="e">
        <f>1/AV161*((BO156*POWER(L20-AV159,2))+(BO157*POWER(L21-AV159,2))+(BO158*POWER(L22-AV159,2))+(BO159*POWER(L23-AV159,2))+(BO160*POWER(L24-AV159,2))+(BO161*POWER(L25-AV159,2))+(BO162*POWER(L26-AV159,2))+(BO163*POWER(L27-AV159,2))+(BO164*POWER(L28-AV159,2)+(BO165*POWER(L29-AV159,2))))</f>
        <v>#DIV/0!</v>
      </c>
      <c r="AW160" s="79"/>
      <c r="AX160" s="66"/>
      <c r="AY160" s="85">
        <v>5</v>
      </c>
      <c r="AZ160" s="85"/>
      <c r="BA160" s="85">
        <f t="shared" si="8"/>
        <v>0.54928027165305904</v>
      </c>
      <c r="BB160" s="85">
        <f t="shared" si="9"/>
        <v>0.12384316177062824</v>
      </c>
      <c r="BC160" s="66"/>
      <c r="BD160" s="98" t="str">
        <f t="shared" si="10"/>
        <v>NoValue</v>
      </c>
      <c r="BE160" s="85"/>
      <c r="BF160" s="100" t="str">
        <f t="shared" si="2"/>
        <v>NoValue</v>
      </c>
      <c r="BG160" s="85"/>
      <c r="BH160" s="100" t="str">
        <f t="shared" si="3"/>
        <v>NoValue</v>
      </c>
      <c r="BI160" s="66"/>
      <c r="BJ160" s="165">
        <f t="shared" si="4"/>
        <v>0</v>
      </c>
      <c r="BK160" s="165">
        <f t="shared" si="5"/>
        <v>0</v>
      </c>
      <c r="BL160" s="164"/>
      <c r="BM160" s="165"/>
      <c r="BN160" s="165">
        <f t="shared" si="6"/>
        <v>0</v>
      </c>
      <c r="BO160" s="165">
        <f t="shared" si="7"/>
        <v>0</v>
      </c>
    </row>
    <row r="161" spans="1:67" x14ac:dyDescent="0.2">
      <c r="A161" s="1"/>
      <c r="N161" t="s">
        <v>37</v>
      </c>
      <c r="Q161" t="s">
        <v>90</v>
      </c>
      <c r="U161" s="156"/>
      <c r="V161" s="157"/>
      <c r="W161" s="157"/>
      <c r="X161" s="158"/>
      <c r="Y161" s="79"/>
      <c r="Z161" s="66"/>
      <c r="AA161" s="76"/>
      <c r="AB161" s="80"/>
      <c r="AC161" s="102"/>
      <c r="AD161" s="9"/>
      <c r="AE161" s="79"/>
      <c r="AF161" s="66"/>
      <c r="AG161" s="76"/>
      <c r="AH161" s="80"/>
      <c r="AI161" s="102"/>
      <c r="AJ161" s="9"/>
      <c r="AK161" s="79"/>
      <c r="AL161" s="66"/>
      <c r="AM161" s="76"/>
      <c r="AN161" s="80"/>
      <c r="AO161" s="102"/>
      <c r="AP161" s="9"/>
      <c r="AQ161" s="79"/>
      <c r="AR161" s="66"/>
      <c r="AS161" s="156"/>
      <c r="AT161" s="159" t="s">
        <v>101</v>
      </c>
      <c r="AU161" s="159"/>
      <c r="AV161" s="159">
        <f>SUM(BO156:BO175)</f>
        <v>0</v>
      </c>
      <c r="AW161" s="79"/>
      <c r="AX161" s="66"/>
      <c r="AY161" s="85">
        <v>6</v>
      </c>
      <c r="AZ161" s="85"/>
      <c r="BA161" s="85">
        <f t="shared" si="8"/>
        <v>0.60696223100291735</v>
      </c>
      <c r="BB161" s="85">
        <f t="shared" si="9"/>
        <v>0.27141022589437608</v>
      </c>
      <c r="BC161" s="66"/>
      <c r="BD161" s="98" t="str">
        <f t="shared" si="10"/>
        <v>NoValue</v>
      </c>
      <c r="BE161" s="85"/>
      <c r="BF161" s="100" t="str">
        <f t="shared" si="2"/>
        <v>NoValue</v>
      </c>
      <c r="BG161" s="85"/>
      <c r="BH161" s="100" t="str">
        <f t="shared" si="3"/>
        <v>NoValue</v>
      </c>
      <c r="BI161" s="66"/>
      <c r="BJ161" s="165">
        <f t="shared" si="4"/>
        <v>0</v>
      </c>
      <c r="BK161" s="165">
        <f t="shared" si="5"/>
        <v>0</v>
      </c>
      <c r="BL161" s="164"/>
      <c r="BM161" s="165"/>
      <c r="BN161" s="165">
        <f t="shared" si="6"/>
        <v>0</v>
      </c>
      <c r="BO161" s="165">
        <f t="shared" si="7"/>
        <v>0</v>
      </c>
    </row>
    <row r="162" spans="1:67" x14ac:dyDescent="0.2">
      <c r="A162" s="1"/>
      <c r="N162" t="s">
        <v>39</v>
      </c>
      <c r="U162" s="257" t="s">
        <v>91</v>
      </c>
      <c r="V162" s="258"/>
      <c r="W162" s="258"/>
      <c r="X162" s="158">
        <f>SUM(BF156:BF275)/(X156-X158-1)</f>
        <v>0</v>
      </c>
      <c r="Y162" s="79"/>
      <c r="Z162" s="66"/>
      <c r="AA162" s="257" t="s">
        <v>96</v>
      </c>
      <c r="AB162" s="285"/>
      <c r="AC162" s="285"/>
      <c r="AD162" s="155">
        <f>AVERAGE(BD156:BD275)</f>
        <v>3.4904285153900978</v>
      </c>
      <c r="AE162" s="79"/>
      <c r="AF162" s="66"/>
      <c r="AG162" s="257" t="s">
        <v>95</v>
      </c>
      <c r="AH162" s="285"/>
      <c r="AI162" s="285"/>
      <c r="AJ162" s="155">
        <f>AVERAGE(D20:D139)</f>
        <v>32.799999999999997</v>
      </c>
      <c r="AK162" s="79"/>
      <c r="AL162" s="66"/>
      <c r="AM162" s="76"/>
      <c r="AN162" s="80"/>
      <c r="AO162" s="102"/>
      <c r="AP162" s="103"/>
      <c r="AQ162" s="79"/>
      <c r="AR162" s="66"/>
      <c r="AS162" s="156"/>
      <c r="AT162" s="159"/>
      <c r="AU162" s="159"/>
      <c r="AV162" s="159"/>
      <c r="AW162" s="79"/>
      <c r="AX162" s="66"/>
      <c r="AY162" s="85">
        <v>7</v>
      </c>
      <c r="AZ162" s="85"/>
      <c r="BA162" s="85">
        <f t="shared" si="8"/>
        <v>0.65183634486883923</v>
      </c>
      <c r="BB162" s="85">
        <f t="shared" si="9"/>
        <v>0.39028297612467511</v>
      </c>
      <c r="BC162" s="66"/>
      <c r="BD162" s="98" t="str">
        <f t="shared" si="10"/>
        <v>NoValue</v>
      </c>
      <c r="BE162" s="85"/>
      <c r="BF162" s="100" t="str">
        <f t="shared" si="2"/>
        <v>NoValue</v>
      </c>
      <c r="BG162" s="85"/>
      <c r="BH162" s="100" t="str">
        <f t="shared" si="3"/>
        <v>NoValue</v>
      </c>
      <c r="BI162" s="66"/>
      <c r="BJ162" s="165">
        <f t="shared" si="4"/>
        <v>0</v>
      </c>
      <c r="BK162" s="165">
        <f t="shared" si="5"/>
        <v>0</v>
      </c>
      <c r="BL162" s="164"/>
      <c r="BM162" s="165"/>
      <c r="BN162" s="165">
        <f t="shared" si="6"/>
        <v>0</v>
      </c>
      <c r="BO162" s="165">
        <f t="shared" si="7"/>
        <v>0</v>
      </c>
    </row>
    <row r="163" spans="1:67" x14ac:dyDescent="0.2">
      <c r="A163" s="1"/>
      <c r="N163" t="s">
        <v>38</v>
      </c>
      <c r="U163" s="156"/>
      <c r="V163" s="157"/>
      <c r="W163" s="157"/>
      <c r="X163" s="158"/>
      <c r="Y163" s="79"/>
      <c r="Z163" s="66"/>
      <c r="AA163" s="156"/>
      <c r="AB163" s="157"/>
      <c r="AC163" s="159"/>
      <c r="AD163" s="158"/>
      <c r="AE163" s="79"/>
      <c r="AF163" s="66"/>
      <c r="AG163" s="156"/>
      <c r="AH163" s="157"/>
      <c r="AI163" s="159"/>
      <c r="AJ163" s="158"/>
      <c r="AK163" s="79"/>
      <c r="AL163" s="66"/>
      <c r="AM163" s="76"/>
      <c r="AN163" s="80"/>
      <c r="AO163" s="102"/>
      <c r="AP163" s="9"/>
      <c r="AQ163" s="79"/>
      <c r="AR163" s="66"/>
      <c r="AS163" s="156"/>
      <c r="AT163" s="159" t="s">
        <v>104</v>
      </c>
      <c r="AU163" s="159"/>
      <c r="AV163" s="155">
        <f>AVERAGE(BD156:BD275)</f>
        <v>3.4904285153900978</v>
      </c>
      <c r="AW163" s="79"/>
      <c r="AX163" s="66"/>
      <c r="AY163" s="85">
        <v>8</v>
      </c>
      <c r="AZ163" s="85"/>
      <c r="BA163" s="85">
        <f t="shared" si="8"/>
        <v>0.68765602193363218</v>
      </c>
      <c r="BB163" s="85">
        <f t="shared" si="9"/>
        <v>0.48921716827507478</v>
      </c>
      <c r="BC163" s="66"/>
      <c r="BD163" s="98" t="str">
        <f t="shared" si="10"/>
        <v>NoValue</v>
      </c>
      <c r="BE163" s="85"/>
      <c r="BF163" s="100" t="str">
        <f t="shared" si="2"/>
        <v>NoValue</v>
      </c>
      <c r="BG163" s="85"/>
      <c r="BH163" s="100" t="str">
        <f t="shared" si="3"/>
        <v>NoValue</v>
      </c>
      <c r="BI163" s="66"/>
      <c r="BJ163" s="165">
        <f t="shared" si="4"/>
        <v>0</v>
      </c>
      <c r="BK163" s="165">
        <f t="shared" si="5"/>
        <v>0</v>
      </c>
      <c r="BL163" s="164"/>
      <c r="BM163" s="165"/>
      <c r="BN163" s="165">
        <f t="shared" si="6"/>
        <v>0</v>
      </c>
      <c r="BO163" s="165">
        <f t="shared" si="7"/>
        <v>0</v>
      </c>
    </row>
    <row r="164" spans="1:67" ht="14.25" x14ac:dyDescent="0.2">
      <c r="A164" s="1"/>
      <c r="N164" t="s">
        <v>40</v>
      </c>
      <c r="U164" s="257" t="s">
        <v>99</v>
      </c>
      <c r="V164" s="258"/>
      <c r="W164" s="258"/>
      <c r="X164" s="158">
        <f>((X158/X156)*G12)+(1-X158/X156)*EXP(X160+0.5*X162)</f>
        <v>32.79999999999999</v>
      </c>
      <c r="Y164" s="79"/>
      <c r="Z164" s="66"/>
      <c r="AA164" s="257" t="s">
        <v>91</v>
      </c>
      <c r="AB164" s="285"/>
      <c r="AC164" s="285"/>
      <c r="AD164" s="158">
        <f>SUM(BF156:BF275)/(AD156-1)</f>
        <v>0</v>
      </c>
      <c r="AE164" s="79"/>
      <c r="AF164" s="66"/>
      <c r="AG164" s="257" t="s">
        <v>93</v>
      </c>
      <c r="AH164" s="285"/>
      <c r="AI164" s="285"/>
      <c r="AJ164" s="158">
        <f>SUM(BH156:BH275)/(AJ156-1)</f>
        <v>0</v>
      </c>
      <c r="AK164" s="79"/>
      <c r="AL164" s="66"/>
      <c r="AM164" s="76"/>
      <c r="AN164" s="80"/>
      <c r="AO164" s="102"/>
      <c r="AP164" s="9"/>
      <c r="AQ164" s="79"/>
      <c r="AR164" s="66"/>
      <c r="AS164" s="156"/>
      <c r="AT164" s="159" t="s">
        <v>105</v>
      </c>
      <c r="AU164" s="159"/>
      <c r="AV164" s="158">
        <f>SUM(BF156:BF275)/(AV156-AV157-1)</f>
        <v>0</v>
      </c>
      <c r="AW164" s="79"/>
      <c r="AX164" s="66"/>
      <c r="AY164" s="85">
        <v>9</v>
      </c>
      <c r="AZ164" s="85"/>
      <c r="BA164" s="85">
        <f t="shared" si="8"/>
        <v>0.71687116443688659</v>
      </c>
      <c r="BB164" s="85">
        <f t="shared" si="9"/>
        <v>0.57357169374266048</v>
      </c>
      <c r="BC164" s="66"/>
      <c r="BD164" s="98" t="str">
        <f t="shared" si="10"/>
        <v>NoValue</v>
      </c>
      <c r="BE164" s="85"/>
      <c r="BF164" s="100" t="str">
        <f t="shared" si="2"/>
        <v>NoValue</v>
      </c>
      <c r="BG164" s="85"/>
      <c r="BH164" s="100" t="str">
        <f t="shared" si="3"/>
        <v>NoValue</v>
      </c>
      <c r="BI164" s="66"/>
      <c r="BJ164" s="165">
        <f t="shared" si="4"/>
        <v>0</v>
      </c>
      <c r="BK164" s="165">
        <f t="shared" si="5"/>
        <v>0</v>
      </c>
      <c r="BL164" s="164"/>
      <c r="BM164" s="165"/>
      <c r="BN164" s="165">
        <f t="shared" si="6"/>
        <v>0</v>
      </c>
      <c r="BO164" s="165">
        <f t="shared" si="7"/>
        <v>0</v>
      </c>
    </row>
    <row r="165" spans="1:67" x14ac:dyDescent="0.2">
      <c r="A165" s="1"/>
      <c r="N165" t="s">
        <v>65</v>
      </c>
      <c r="U165" s="156"/>
      <c r="V165" s="157"/>
      <c r="W165" s="157"/>
      <c r="X165" s="158"/>
      <c r="Y165" s="79"/>
      <c r="Z165" s="66"/>
      <c r="AA165" s="156"/>
      <c r="AB165" s="161"/>
      <c r="AC165" s="159"/>
      <c r="AD165" s="158"/>
      <c r="AE165" s="79"/>
      <c r="AF165" s="66"/>
      <c r="AG165" s="156"/>
      <c r="AH165" s="161"/>
      <c r="AI165" s="159"/>
      <c r="AJ165" s="158"/>
      <c r="AK165" s="79"/>
      <c r="AL165" s="66"/>
      <c r="AM165" s="76"/>
      <c r="AN165" s="80"/>
      <c r="AO165" s="102"/>
      <c r="AP165" s="9"/>
      <c r="AQ165" s="79"/>
      <c r="AR165" s="66"/>
      <c r="AS165" s="156"/>
      <c r="AT165" s="159" t="s">
        <v>106</v>
      </c>
      <c r="AU165" s="159"/>
      <c r="AV165" s="159">
        <f>EXP(AV163+AV164/2)</f>
        <v>32.79999999999999</v>
      </c>
      <c r="AW165" s="79"/>
      <c r="AX165" s="66"/>
      <c r="AY165" s="85">
        <v>10</v>
      </c>
      <c r="AZ165" s="85"/>
      <c r="BA165" s="85">
        <f t="shared" si="8"/>
        <v>0.74113444910694781</v>
      </c>
      <c r="BB165" s="85">
        <f t="shared" si="9"/>
        <v>0.64684679698113512</v>
      </c>
      <c r="BC165" s="66"/>
      <c r="BD165" s="98" t="str">
        <f t="shared" si="10"/>
        <v>NoValue</v>
      </c>
      <c r="BE165" s="85"/>
      <c r="BF165" s="100" t="str">
        <f t="shared" si="2"/>
        <v>NoValue</v>
      </c>
      <c r="BG165" s="85"/>
      <c r="BH165" s="100" t="str">
        <f t="shared" si="3"/>
        <v>NoValue</v>
      </c>
      <c r="BI165" s="66"/>
      <c r="BJ165" s="165">
        <f t="shared" si="4"/>
        <v>0</v>
      </c>
      <c r="BK165" s="165">
        <f t="shared" si="5"/>
        <v>0</v>
      </c>
      <c r="BL165" s="164"/>
      <c r="BM165" s="165"/>
      <c r="BN165" s="165">
        <f t="shared" si="6"/>
        <v>0</v>
      </c>
      <c r="BO165" s="165">
        <f t="shared" si="7"/>
        <v>0</v>
      </c>
    </row>
    <row r="166" spans="1:67" x14ac:dyDescent="0.2">
      <c r="A166" s="1"/>
      <c r="N166" t="s">
        <v>19</v>
      </c>
      <c r="U166" s="257" t="s">
        <v>94</v>
      </c>
      <c r="V166" s="258"/>
      <c r="W166" s="258"/>
      <c r="X166" s="158">
        <f>(1-X158/X156)*EXP(2*X160+X162)*(EXP(X162)-(1-X158/X156))+X158/X156*(1-X158/X156)*G12*(G12-2*EXP(X160+0.5*X162))</f>
        <v>0</v>
      </c>
      <c r="Y166" s="79"/>
      <c r="Z166" s="66"/>
      <c r="AA166" s="257" t="s">
        <v>92</v>
      </c>
      <c r="AB166" s="285"/>
      <c r="AC166" s="285"/>
      <c r="AD166" s="158">
        <f>EXP((AD162+AD164)/2)</f>
        <v>5.7271284253105401</v>
      </c>
      <c r="AE166" s="79"/>
      <c r="AF166" s="66"/>
      <c r="AG166" s="156"/>
      <c r="AH166" s="161"/>
      <c r="AI166" s="159"/>
      <c r="AJ166" s="158"/>
      <c r="AK166" s="79"/>
      <c r="AL166" s="66"/>
      <c r="AM166" s="76"/>
      <c r="AN166" s="80"/>
      <c r="AO166" s="102"/>
      <c r="AP166" s="9"/>
      <c r="AQ166" s="79"/>
      <c r="AR166" s="66"/>
      <c r="AS166" s="156"/>
      <c r="AT166" s="159" t="s">
        <v>107</v>
      </c>
      <c r="AU166" s="159"/>
      <c r="AV166" s="159">
        <f>POWER(AV165,2)*(EXP(AV164)-1)</f>
        <v>0</v>
      </c>
      <c r="AW166" s="79"/>
      <c r="AX166" s="66"/>
      <c r="AY166" s="85">
        <v>11</v>
      </c>
      <c r="AZ166" s="85"/>
      <c r="BA166" s="85">
        <f t="shared" si="8"/>
        <v>0.76159580961914741</v>
      </c>
      <c r="BB166" s="85">
        <f t="shared" si="9"/>
        <v>0.7114452276301213</v>
      </c>
      <c r="BC166" s="66"/>
      <c r="BD166" s="98" t="str">
        <f t="shared" si="10"/>
        <v>NoValue</v>
      </c>
      <c r="BE166" s="85"/>
      <c r="BF166" s="100" t="str">
        <f t="shared" si="2"/>
        <v>NoValue</v>
      </c>
      <c r="BG166" s="85"/>
      <c r="BH166" s="100" t="str">
        <f t="shared" si="3"/>
        <v>NoValue</v>
      </c>
      <c r="BI166" s="66"/>
      <c r="BJ166" s="165">
        <f t="shared" si="4"/>
        <v>0</v>
      </c>
      <c r="BK166" s="165">
        <f t="shared" si="5"/>
        <v>0</v>
      </c>
      <c r="BL166" s="164"/>
      <c r="BM166" s="165"/>
      <c r="BN166" s="165">
        <f t="shared" si="6"/>
        <v>0</v>
      </c>
      <c r="BO166" s="165">
        <f t="shared" si="7"/>
        <v>0</v>
      </c>
    </row>
    <row r="167" spans="1:67" x14ac:dyDescent="0.2">
      <c r="A167" s="1"/>
      <c r="N167" t="s">
        <v>20</v>
      </c>
      <c r="Q167" s="50" t="s">
        <v>135</v>
      </c>
      <c r="U167" s="156"/>
      <c r="V167" s="159"/>
      <c r="W167" s="159"/>
      <c r="X167" s="159"/>
      <c r="Y167" s="79"/>
      <c r="Z167" s="66"/>
      <c r="AA167" s="156"/>
      <c r="AB167" s="161"/>
      <c r="AC167" s="159"/>
      <c r="AD167" s="158"/>
      <c r="AE167" s="79"/>
      <c r="AF167" s="66"/>
      <c r="AG167" s="156"/>
      <c r="AH167" s="161"/>
      <c r="AI167" s="159"/>
      <c r="AJ167" s="158"/>
      <c r="AK167" s="79"/>
      <c r="AL167" s="66"/>
      <c r="AM167" s="76"/>
      <c r="AN167" s="80"/>
      <c r="AO167" s="102"/>
      <c r="AP167" s="9"/>
      <c r="AQ167" s="79"/>
      <c r="AR167" s="66"/>
      <c r="AS167" s="156"/>
      <c r="AT167" s="159"/>
      <c r="AU167" s="159"/>
      <c r="AV167" s="159"/>
      <c r="AW167" s="79"/>
      <c r="AX167" s="66"/>
      <c r="AY167" s="85">
        <v>12</v>
      </c>
      <c r="AZ167" s="85"/>
      <c r="BA167" s="85">
        <f t="shared" si="8"/>
        <v>0.77907780805444415</v>
      </c>
      <c r="BB167" s="85">
        <f t="shared" si="9"/>
        <v>0.76908241979305925</v>
      </c>
      <c r="BC167" s="66"/>
      <c r="BD167" s="98" t="str">
        <f t="shared" si="10"/>
        <v>NoValue</v>
      </c>
      <c r="BE167" s="85"/>
      <c r="BF167" s="100" t="str">
        <f t="shared" si="2"/>
        <v>NoValue</v>
      </c>
      <c r="BG167" s="85"/>
      <c r="BH167" s="100" t="str">
        <f t="shared" si="3"/>
        <v>NoValue</v>
      </c>
      <c r="BI167" s="66"/>
      <c r="BJ167" s="165">
        <f t="shared" si="4"/>
        <v>0</v>
      </c>
      <c r="BK167" s="165">
        <f t="shared" si="5"/>
        <v>0</v>
      </c>
      <c r="BL167" s="164"/>
      <c r="BM167" s="165"/>
      <c r="BN167" s="165">
        <f t="shared" si="6"/>
        <v>0</v>
      </c>
      <c r="BO167" s="165">
        <f t="shared" si="7"/>
        <v>0</v>
      </c>
    </row>
    <row r="168" spans="1:67" x14ac:dyDescent="0.2">
      <c r="A168" s="1"/>
      <c r="N168" t="s">
        <v>21</v>
      </c>
      <c r="Q168" t="s">
        <v>136</v>
      </c>
      <c r="U168" s="296" t="s">
        <v>50</v>
      </c>
      <c r="V168" s="291"/>
      <c r="W168" s="297"/>
      <c r="X168" s="160">
        <f>POWER(X166,0.5)/X164</f>
        <v>0</v>
      </c>
      <c r="Y168" s="79"/>
      <c r="Z168" s="66"/>
      <c r="AA168" s="281" t="s">
        <v>50</v>
      </c>
      <c r="AB168" s="282"/>
      <c r="AC168" s="283"/>
      <c r="AD168" s="160">
        <f>POWER(EXP(AD164)-1,0.5)</f>
        <v>0</v>
      </c>
      <c r="AE168" s="79"/>
      <c r="AF168" s="66"/>
      <c r="AG168" s="281" t="s">
        <v>50</v>
      </c>
      <c r="AH168" s="282"/>
      <c r="AI168" s="283"/>
      <c r="AJ168" s="160">
        <f>POWER(AJ164,0.5)/AJ162</f>
        <v>0</v>
      </c>
      <c r="AK168" s="79"/>
      <c r="AL168" s="66"/>
      <c r="AM168" s="281" t="s">
        <v>50</v>
      </c>
      <c r="AN168" s="258"/>
      <c r="AO168" s="284"/>
      <c r="AP168" s="160">
        <v>0.6</v>
      </c>
      <c r="AQ168" s="79"/>
      <c r="AR168" s="66"/>
      <c r="AS168" s="156"/>
      <c r="AT168" s="159" t="s">
        <v>108</v>
      </c>
      <c r="AU168" s="159"/>
      <c r="AV168" s="159" t="e">
        <f>(AV161*AV159)+(1-AV161)*AV165</f>
        <v>#DIV/0!</v>
      </c>
      <c r="AW168" s="79"/>
      <c r="AX168" s="66"/>
      <c r="AY168" s="85">
        <v>13</v>
      </c>
      <c r="AZ168" s="85"/>
      <c r="BA168" s="85">
        <f t="shared" si="8"/>
        <v>0.79418333481344938</v>
      </c>
      <c r="BB168" s="85">
        <f t="shared" si="9"/>
        <v>0.82102271391463855</v>
      </c>
      <c r="BC168" s="66"/>
      <c r="BD168" s="98" t="str">
        <f t="shared" si="10"/>
        <v>NoValue</v>
      </c>
      <c r="BE168" s="85"/>
      <c r="BF168" s="100" t="str">
        <f t="shared" si="2"/>
        <v>NoValue</v>
      </c>
      <c r="BG168" s="85"/>
      <c r="BH168" s="100" t="str">
        <f t="shared" si="3"/>
        <v>NoValue</v>
      </c>
      <c r="BI168" s="66"/>
      <c r="BJ168" s="165">
        <f t="shared" si="4"/>
        <v>0</v>
      </c>
      <c r="BK168" s="165">
        <f t="shared" si="5"/>
        <v>0</v>
      </c>
      <c r="BL168" s="164"/>
      <c r="BM168" s="165"/>
      <c r="BN168" s="165">
        <f t="shared" si="6"/>
        <v>0</v>
      </c>
      <c r="BO168" s="165">
        <f t="shared" si="7"/>
        <v>0</v>
      </c>
    </row>
    <row r="169" spans="1:67" x14ac:dyDescent="0.2">
      <c r="A169" s="1"/>
      <c r="N169" t="s">
        <v>33</v>
      </c>
      <c r="Q169" t="s">
        <v>137</v>
      </c>
      <c r="U169" s="156"/>
      <c r="V169" s="161"/>
      <c r="W169" s="161"/>
      <c r="X169" s="158"/>
      <c r="Y169" s="79"/>
      <c r="Z169" s="66"/>
      <c r="AA169" s="156"/>
      <c r="AB169" s="161"/>
      <c r="AC169" s="159"/>
      <c r="AD169" s="158"/>
      <c r="AE169" s="79"/>
      <c r="AF169" s="66"/>
      <c r="AG169" s="156"/>
      <c r="AH169" s="161"/>
      <c r="AI169" s="159"/>
      <c r="AJ169" s="158"/>
      <c r="AK169" s="79"/>
      <c r="AL169" s="66"/>
      <c r="AM169" s="156"/>
      <c r="AN169" s="161"/>
      <c r="AO169" s="159"/>
      <c r="AP169" s="158"/>
      <c r="AQ169" s="79"/>
      <c r="AR169" s="66"/>
      <c r="AS169" s="156"/>
      <c r="AT169" s="159" t="s">
        <v>109</v>
      </c>
      <c r="AU169" s="159"/>
      <c r="AV169" s="159" t="e">
        <f>AV161*(AV160+AV159^2)+(1-AV161)*(AV166+AV165^2)-AV168^2</f>
        <v>#DIV/0!</v>
      </c>
      <c r="AW169" s="79"/>
      <c r="AX169" s="66"/>
      <c r="AY169" s="85">
        <v>14</v>
      </c>
      <c r="AZ169" s="85"/>
      <c r="BA169" s="85">
        <f t="shared" si="8"/>
        <v>0.80736382434986476</v>
      </c>
      <c r="BB169" s="85">
        <f t="shared" si="9"/>
        <v>0.86822284315501241</v>
      </c>
      <c r="BC169" s="66"/>
      <c r="BD169" s="98" t="str">
        <f t="shared" si="10"/>
        <v>NoValue</v>
      </c>
      <c r="BE169" s="85"/>
      <c r="BF169" s="100" t="str">
        <f t="shared" si="2"/>
        <v>NoValue</v>
      </c>
      <c r="BG169" s="85"/>
      <c r="BH169" s="100" t="str">
        <f t="shared" si="3"/>
        <v>NoValue</v>
      </c>
      <c r="BI169" s="66"/>
      <c r="BJ169" s="165">
        <f t="shared" si="4"/>
        <v>0</v>
      </c>
      <c r="BK169" s="165">
        <f t="shared" si="5"/>
        <v>0</v>
      </c>
      <c r="BL169" s="164"/>
      <c r="BM169" s="165"/>
      <c r="BN169" s="165">
        <f t="shared" si="6"/>
        <v>0</v>
      </c>
      <c r="BO169" s="165">
        <f t="shared" si="7"/>
        <v>0</v>
      </c>
    </row>
    <row r="170" spans="1:67" x14ac:dyDescent="0.2">
      <c r="A170" s="1"/>
      <c r="N170" t="s">
        <v>22</v>
      </c>
      <c r="Q170" t="s">
        <v>138</v>
      </c>
      <c r="U170" s="156"/>
      <c r="V170" s="159"/>
      <c r="W170" s="159"/>
      <c r="X170" s="159"/>
      <c r="Y170" s="79"/>
      <c r="Z170" s="66"/>
      <c r="AA170" s="156"/>
      <c r="AB170" s="161"/>
      <c r="AC170" s="159"/>
      <c r="AD170" s="158"/>
      <c r="AE170" s="79"/>
      <c r="AF170" s="66"/>
      <c r="AG170" s="156"/>
      <c r="AH170" s="161"/>
      <c r="AI170" s="159"/>
      <c r="AJ170" s="158"/>
      <c r="AK170" s="79"/>
      <c r="AL170" s="66"/>
      <c r="AM170" s="156"/>
      <c r="AN170" s="161"/>
      <c r="AO170" s="159"/>
      <c r="AP170" s="158"/>
      <c r="AQ170" s="79"/>
      <c r="AR170" s="66"/>
      <c r="AS170" s="281" t="s">
        <v>50</v>
      </c>
      <c r="AT170" s="258"/>
      <c r="AU170" s="284"/>
      <c r="AV170" s="172" t="e">
        <f>SQRT(AV169)/AV168</f>
        <v>#DIV/0!</v>
      </c>
      <c r="AW170" s="79"/>
      <c r="AX170" s="66"/>
      <c r="AY170" s="85">
        <v>15</v>
      </c>
      <c r="AZ170" s="85"/>
      <c r="BA170" s="85">
        <f t="shared" si="8"/>
        <v>0.81896372747791535</v>
      </c>
      <c r="BB170" s="85">
        <f t="shared" si="9"/>
        <v>0.91142298957463275</v>
      </c>
      <c r="BC170" s="66"/>
      <c r="BD170" s="98" t="str">
        <f t="shared" si="10"/>
        <v>NoValue</v>
      </c>
      <c r="BE170" s="85"/>
      <c r="BF170" s="100" t="str">
        <f t="shared" si="2"/>
        <v>NoValue</v>
      </c>
      <c r="BG170" s="85"/>
      <c r="BH170" s="100" t="str">
        <f t="shared" si="3"/>
        <v>NoValue</v>
      </c>
      <c r="BI170" s="66"/>
      <c r="BJ170" s="165">
        <f t="shared" si="4"/>
        <v>0</v>
      </c>
      <c r="BK170" s="165">
        <f t="shared" si="5"/>
        <v>0</v>
      </c>
      <c r="BL170" s="164"/>
      <c r="BM170" s="165"/>
      <c r="BN170" s="165">
        <f t="shared" si="6"/>
        <v>0</v>
      </c>
      <c r="BO170" s="165">
        <f t="shared" si="7"/>
        <v>0</v>
      </c>
    </row>
    <row r="171" spans="1:67" x14ac:dyDescent="0.2">
      <c r="A171" s="1"/>
      <c r="N171" t="s">
        <v>43</v>
      </c>
      <c r="Q171" t="s">
        <v>139</v>
      </c>
      <c r="U171" s="156"/>
      <c r="V171" s="161"/>
      <c r="W171" s="161"/>
      <c r="X171" s="158"/>
      <c r="Y171" s="79"/>
      <c r="Z171" s="66"/>
      <c r="AA171" s="156"/>
      <c r="AB171" s="161"/>
      <c r="AC171" s="159"/>
      <c r="AD171" s="158"/>
      <c r="AE171" s="79"/>
      <c r="AF171" s="66"/>
      <c r="AG171" s="156"/>
      <c r="AH171" s="161"/>
      <c r="AI171" s="159"/>
      <c r="AJ171" s="158"/>
      <c r="AK171" s="79"/>
      <c r="AL171" s="66"/>
      <c r="AM171" s="156"/>
      <c r="AN171" s="161"/>
      <c r="AO171" s="159"/>
      <c r="AP171" s="158"/>
      <c r="AQ171" s="79"/>
      <c r="AR171" s="66"/>
      <c r="AS171" s="156"/>
      <c r="AT171" s="159"/>
      <c r="AU171" s="159"/>
      <c r="AV171" s="159"/>
      <c r="AW171" s="79"/>
      <c r="AX171" s="66"/>
      <c r="AY171" s="85">
        <v>16</v>
      </c>
      <c r="AZ171" s="85"/>
      <c r="BA171" s="85">
        <f t="shared" si="8"/>
        <v>0.82925027701751908</v>
      </c>
      <c r="BB171" s="85">
        <f t="shared" si="9"/>
        <v>0.95120672361246639</v>
      </c>
      <c r="BC171" s="66"/>
      <c r="BD171" s="98" t="str">
        <f t="shared" si="10"/>
        <v>NoValue</v>
      </c>
      <c r="BE171" s="85"/>
      <c r="BF171" s="100" t="str">
        <f t="shared" si="2"/>
        <v>NoValue</v>
      </c>
      <c r="BG171" s="85"/>
      <c r="BH171" s="100" t="str">
        <f t="shared" si="3"/>
        <v>NoValue</v>
      </c>
      <c r="BI171" s="66"/>
      <c r="BJ171" s="165">
        <f t="shared" si="4"/>
        <v>0</v>
      </c>
      <c r="BK171" s="165">
        <f t="shared" si="5"/>
        <v>0</v>
      </c>
      <c r="BL171" s="164"/>
      <c r="BM171" s="165"/>
      <c r="BN171" s="165">
        <f t="shared" si="6"/>
        <v>0</v>
      </c>
      <c r="BO171" s="165">
        <f t="shared" si="7"/>
        <v>0</v>
      </c>
    </row>
    <row r="172" spans="1:67" x14ac:dyDescent="0.2">
      <c r="A172" s="1"/>
      <c r="N172" t="s">
        <v>23</v>
      </c>
      <c r="U172" s="299" t="s">
        <v>98</v>
      </c>
      <c r="V172" s="291"/>
      <c r="W172" s="297"/>
      <c r="X172" s="160">
        <f>IF(G16=95,(EXP((1.645*V196)-0.5*V194))/(EXP((V190*V196)-0.5*V194)),(EXP((2.326*V196)-0.5*V194))/(EXP((V190*V196)-0.5*V194)))</f>
        <v>1</v>
      </c>
      <c r="Y172" s="79"/>
      <c r="Z172" s="66"/>
      <c r="AA172" s="287" t="s">
        <v>98</v>
      </c>
      <c r="AB172" s="288"/>
      <c r="AC172" s="289"/>
      <c r="AD172" s="160">
        <f>IF(G16=95,(EXP((1.645*AC196)-0.5*AC194))/(EXP((AC190*AC196)-0.5*AC194)),(EXP((2.326*AC196)-0.5*AC194))/(EXP((AC190*AC196)-0.5*AC194)))</f>
        <v>1</v>
      </c>
      <c r="AE172" s="79"/>
      <c r="AF172" s="66"/>
      <c r="AG172" s="287" t="s">
        <v>98</v>
      </c>
      <c r="AH172" s="288"/>
      <c r="AI172" s="289"/>
      <c r="AJ172" s="160">
        <f>IF(G16=95,((AJ162+1.645*AI196)/(AJ162+AI190*AI196)),((AJ162+2.326*AI196)/(AJ162+AI190*AI196)))</f>
        <v>1</v>
      </c>
      <c r="AK172" s="79"/>
      <c r="AL172" s="66"/>
      <c r="AM172" s="287" t="s">
        <v>98</v>
      </c>
      <c r="AN172" s="258"/>
      <c r="AO172" s="284"/>
      <c r="AP172" s="160">
        <f>IF(G16=95,(EXP((1.645*AO196)-0.5*AO194))/(EXP((AO190*AO196)-0.5*AO194)),(EXP((2.326*AO196)-0.5*AO194))/(EXP((AO190*AO196)-0.5*AO194)))</f>
        <v>5.6213579154113011</v>
      </c>
      <c r="AQ172" s="79"/>
      <c r="AR172" s="66"/>
      <c r="AS172" s="287" t="s">
        <v>98</v>
      </c>
      <c r="AT172" s="258"/>
      <c r="AU172" s="284"/>
      <c r="AV172" s="160" t="e">
        <f>IF(G16=95,(EXP((1.645*AU196)-0.5*AU194))/(EXP((AU190*AU196)-0.5*AU194)),(EXP((2.326*AU196)-0.5*AU194))/(EXP((AU190*AU196)-0.5*AU194)))</f>
        <v>#DIV/0!</v>
      </c>
      <c r="AW172" s="79"/>
      <c r="AX172" s="66"/>
      <c r="AY172" s="85">
        <v>17</v>
      </c>
      <c r="AZ172" s="85"/>
      <c r="BA172" s="85">
        <f t="shared" si="8"/>
        <v>0.83843388873925995</v>
      </c>
      <c r="BB172" s="85">
        <f t="shared" si="9"/>
        <v>0.98804170732163377</v>
      </c>
      <c r="BC172" s="66"/>
      <c r="BD172" s="98" t="str">
        <f t="shared" si="10"/>
        <v>NoValue</v>
      </c>
      <c r="BE172" s="85"/>
      <c r="BF172" s="100" t="str">
        <f t="shared" si="2"/>
        <v>NoValue</v>
      </c>
      <c r="BG172" s="85"/>
      <c r="BH172" s="100" t="str">
        <f t="shared" si="3"/>
        <v>NoValue</v>
      </c>
      <c r="BI172" s="66"/>
      <c r="BJ172" s="165">
        <f t="shared" si="4"/>
        <v>0</v>
      </c>
      <c r="BK172" s="165">
        <f t="shared" si="5"/>
        <v>0</v>
      </c>
      <c r="BL172" s="164"/>
      <c r="BM172" s="165"/>
      <c r="BN172" s="165">
        <f t="shared" si="6"/>
        <v>0</v>
      </c>
      <c r="BO172" s="165">
        <f t="shared" si="7"/>
        <v>0</v>
      </c>
    </row>
    <row r="173" spans="1:67" x14ac:dyDescent="0.2">
      <c r="A173" s="1"/>
      <c r="N173" t="s">
        <v>24</v>
      </c>
      <c r="Q173" s="64">
        <v>95</v>
      </c>
      <c r="U173" s="156"/>
      <c r="V173" s="161"/>
      <c r="W173" s="161"/>
      <c r="X173" s="158"/>
      <c r="Y173" s="79"/>
      <c r="Z173" s="66"/>
      <c r="AA173" s="156"/>
      <c r="AB173" s="161"/>
      <c r="AC173" s="159"/>
      <c r="AD173" s="158"/>
      <c r="AE173" s="79"/>
      <c r="AF173" s="66"/>
      <c r="AG173" s="156"/>
      <c r="AH173" s="157"/>
      <c r="AI173" s="159"/>
      <c r="AJ173" s="158"/>
      <c r="AK173" s="79"/>
      <c r="AL173" s="66"/>
      <c r="AM173" s="156"/>
      <c r="AN173" s="161"/>
      <c r="AO173" s="159"/>
      <c r="AP173" s="158"/>
      <c r="AQ173" s="79"/>
      <c r="AR173" s="66"/>
      <c r="AS173" s="156"/>
      <c r="AT173" s="161"/>
      <c r="AU173" s="159"/>
      <c r="AV173" s="158"/>
      <c r="AW173" s="79"/>
      <c r="AX173" s="66"/>
      <c r="AY173" s="85">
        <v>18</v>
      </c>
      <c r="AZ173" s="85"/>
      <c r="BA173" s="85">
        <f t="shared" si="8"/>
        <v>0.8466824460427218</v>
      </c>
      <c r="BB173" s="85">
        <f t="shared" si="9"/>
        <v>1.0223080848214701</v>
      </c>
      <c r="BC173" s="66"/>
      <c r="BD173" s="98" t="str">
        <f t="shared" si="10"/>
        <v>NoValue</v>
      </c>
      <c r="BE173" s="85"/>
      <c r="BF173" s="100" t="str">
        <f t="shared" si="2"/>
        <v>NoValue</v>
      </c>
      <c r="BG173" s="85"/>
      <c r="BH173" s="100" t="str">
        <f t="shared" si="3"/>
        <v>NoValue</v>
      </c>
      <c r="BI173" s="66"/>
      <c r="BJ173" s="165">
        <f t="shared" si="4"/>
        <v>0</v>
      </c>
      <c r="BK173" s="165">
        <f t="shared" si="5"/>
        <v>0</v>
      </c>
      <c r="BL173" s="164"/>
      <c r="BM173" s="165"/>
      <c r="BN173" s="165">
        <f t="shared" si="6"/>
        <v>0</v>
      </c>
      <c r="BO173" s="165">
        <f t="shared" si="7"/>
        <v>0</v>
      </c>
    </row>
    <row r="174" spans="1:67" x14ac:dyDescent="0.2">
      <c r="A174" s="1"/>
      <c r="N174" t="s">
        <v>67</v>
      </c>
      <c r="Q174" s="64">
        <v>99</v>
      </c>
      <c r="U174" s="299" t="s">
        <v>82</v>
      </c>
      <c r="V174" s="291"/>
      <c r="W174" s="297"/>
      <c r="X174" s="160">
        <f>X172*V192</f>
        <v>32.799999999999997</v>
      </c>
      <c r="Y174" s="79"/>
      <c r="Z174" s="66"/>
      <c r="AA174" s="287" t="s">
        <v>82</v>
      </c>
      <c r="AB174" s="288"/>
      <c r="AC174" s="289"/>
      <c r="AD174" s="160">
        <f>AD172*AC192</f>
        <v>32.799999999999997</v>
      </c>
      <c r="AE174" s="79"/>
      <c r="AF174" s="66"/>
      <c r="AG174" s="287" t="s">
        <v>83</v>
      </c>
      <c r="AH174" s="288"/>
      <c r="AI174" s="289"/>
      <c r="AJ174" s="160">
        <f>AJ172*AI192</f>
        <v>32.799999999999997</v>
      </c>
      <c r="AK174" s="79"/>
      <c r="AL174" s="66"/>
      <c r="AM174" s="287" t="s">
        <v>82</v>
      </c>
      <c r="AN174" s="258"/>
      <c r="AO174" s="284"/>
      <c r="AP174" s="160">
        <f>AP172*AO192</f>
        <v>184.38053962549066</v>
      </c>
      <c r="AQ174" s="79"/>
      <c r="AR174" s="66"/>
      <c r="AS174" s="287" t="s">
        <v>82</v>
      </c>
      <c r="AT174" s="258"/>
      <c r="AU174" s="284"/>
      <c r="AV174" s="160" t="e">
        <f>AV172*AU192</f>
        <v>#DIV/0!</v>
      </c>
      <c r="AW174" s="79"/>
      <c r="AX174" s="66"/>
      <c r="AY174" s="85">
        <v>19</v>
      </c>
      <c r="AZ174" s="85"/>
      <c r="BA174" s="85">
        <f t="shared" si="8"/>
        <v>0.85413149668775656</v>
      </c>
      <c r="BB174" s="85">
        <f t="shared" si="9"/>
        <v>1.0543187511903587</v>
      </c>
      <c r="BC174" s="66"/>
      <c r="BD174" s="98" t="str">
        <f t="shared" si="10"/>
        <v>NoValue</v>
      </c>
      <c r="BE174" s="85"/>
      <c r="BF174" s="100" t="str">
        <f t="shared" si="2"/>
        <v>NoValue</v>
      </c>
      <c r="BG174" s="85"/>
      <c r="BH174" s="100" t="str">
        <f t="shared" si="3"/>
        <v>NoValue</v>
      </c>
      <c r="BI174" s="66"/>
      <c r="BJ174" s="165">
        <f t="shared" si="4"/>
        <v>0</v>
      </c>
      <c r="BK174" s="165">
        <f t="shared" si="5"/>
        <v>0</v>
      </c>
      <c r="BL174" s="164"/>
      <c r="BM174" s="165"/>
      <c r="BN174" s="165">
        <f t="shared" si="6"/>
        <v>0</v>
      </c>
      <c r="BO174" s="165">
        <f t="shared" si="7"/>
        <v>0</v>
      </c>
    </row>
    <row r="175" spans="1:67" ht="13.5" thickBot="1" x14ac:dyDescent="0.25">
      <c r="A175" s="1"/>
      <c r="N175" t="s">
        <v>25</v>
      </c>
      <c r="U175" s="162"/>
      <c r="V175" s="163"/>
      <c r="W175" s="163"/>
      <c r="X175" s="163"/>
      <c r="Y175" s="104"/>
      <c r="Z175" s="66"/>
      <c r="AA175" s="162"/>
      <c r="AB175" s="163"/>
      <c r="AC175" s="163"/>
      <c r="AD175" s="163"/>
      <c r="AE175" s="104"/>
      <c r="AF175" s="66"/>
      <c r="AG175" s="162"/>
      <c r="AH175" s="163"/>
      <c r="AI175" s="163"/>
      <c r="AJ175" s="163"/>
      <c r="AK175" s="104"/>
      <c r="AL175" s="66"/>
      <c r="AM175" s="162"/>
      <c r="AN175" s="163"/>
      <c r="AO175" s="163"/>
      <c r="AP175" s="163"/>
      <c r="AQ175" s="104"/>
      <c r="AR175" s="66"/>
      <c r="AS175" s="162"/>
      <c r="AT175" s="163"/>
      <c r="AU175" s="163"/>
      <c r="AV175" s="163"/>
      <c r="AW175" s="104"/>
      <c r="AX175" s="66"/>
      <c r="AY175" s="85">
        <v>20</v>
      </c>
      <c r="AZ175" s="85"/>
      <c r="BA175" s="85">
        <f t="shared" si="8"/>
        <v>0.86089165933173484</v>
      </c>
      <c r="BB175" s="85">
        <f t="shared" si="9"/>
        <v>1.0843341220556781</v>
      </c>
      <c r="BC175" s="66"/>
      <c r="BD175" s="98" t="str">
        <f t="shared" si="10"/>
        <v>NoValue</v>
      </c>
      <c r="BE175" s="85"/>
      <c r="BF175" s="100" t="str">
        <f t="shared" si="2"/>
        <v>NoValue</v>
      </c>
      <c r="BG175" s="85"/>
      <c r="BH175" s="100" t="str">
        <f t="shared" si="3"/>
        <v>NoValue</v>
      </c>
      <c r="BI175" s="66"/>
      <c r="BJ175" s="165">
        <f t="shared" si="4"/>
        <v>0</v>
      </c>
      <c r="BK175" s="165">
        <f t="shared" si="5"/>
        <v>0</v>
      </c>
      <c r="BL175" s="164"/>
      <c r="BM175" s="165"/>
      <c r="BN175" s="165">
        <f>COUNT(L41)</f>
        <v>0</v>
      </c>
      <c r="BO175" s="165">
        <f t="shared" si="7"/>
        <v>0</v>
      </c>
    </row>
    <row r="176" spans="1:67" ht="12.75" customHeight="1" x14ac:dyDescent="0.2">
      <c r="A176" s="1"/>
      <c r="N176" t="s">
        <v>34</v>
      </c>
      <c r="Q176" t="s">
        <v>126</v>
      </c>
      <c r="U176" s="164"/>
      <c r="V176" s="165"/>
      <c r="W176" s="165"/>
      <c r="X176" s="166">
        <f>ROUND(X160,$G$14+1-(1+INT(LOG10(ABS(X160)))))</f>
        <v>3.49</v>
      </c>
      <c r="Y176" s="66"/>
      <c r="Z176" s="66"/>
      <c r="AA176" s="164"/>
      <c r="AB176" s="164"/>
      <c r="AC176" s="165"/>
      <c r="AD176" s="166">
        <f>ROUND(AD162,$G$14+1-(1+INT(LOG10(ABS(AD162)))))</f>
        <v>3.49</v>
      </c>
      <c r="AE176" s="66"/>
      <c r="AF176" s="66"/>
      <c r="AG176" s="164"/>
      <c r="AH176" s="164"/>
      <c r="AI176" s="165"/>
      <c r="AJ176" s="166">
        <f>ROUND(AJ162,$G$14+1-(1+INT(LOG10(ABS(AJ162)))))</f>
        <v>32.799999999999997</v>
      </c>
      <c r="AK176" s="66"/>
      <c r="AL176" s="66"/>
      <c r="AM176" s="164"/>
      <c r="AN176" s="164"/>
      <c r="AO176" s="165"/>
      <c r="AP176" s="165"/>
      <c r="AQ176" s="66"/>
      <c r="AR176" s="66"/>
      <c r="AS176" s="164"/>
      <c r="AT176" s="164"/>
      <c r="AU176" s="165"/>
      <c r="AV176" s="166" t="e">
        <f>ROUND(AV159,$G$14+1-(1+INT(LOG10(ABS(AV159)))))</f>
        <v>#DIV/0!</v>
      </c>
      <c r="AW176" s="66"/>
      <c r="AX176" s="66"/>
      <c r="AY176" s="85">
        <v>21</v>
      </c>
      <c r="AZ176" s="85"/>
      <c r="BA176" s="85">
        <f t="shared" si="8"/>
        <v>0.86705408897347669</v>
      </c>
      <c r="BB176" s="85">
        <f t="shared" si="9"/>
        <v>1.112573092520686</v>
      </c>
      <c r="BC176" s="66"/>
      <c r="BD176" s="98" t="str">
        <f t="shared" si="10"/>
        <v>NoValue</v>
      </c>
      <c r="BE176" s="85"/>
      <c r="BF176" s="100" t="str">
        <f t="shared" si="2"/>
        <v>NoValue</v>
      </c>
      <c r="BG176" s="85"/>
      <c r="BH176" s="100" t="str">
        <f t="shared" si="3"/>
        <v>NoValue</v>
      </c>
      <c r="BI176" s="66"/>
      <c r="BJ176" s="165">
        <f t="shared" si="4"/>
        <v>0</v>
      </c>
      <c r="BK176" s="165">
        <f t="shared" si="5"/>
        <v>0</v>
      </c>
      <c r="BL176" s="164"/>
      <c r="BM176" s="164"/>
      <c r="BN176" s="164"/>
      <c r="BO176" s="164"/>
    </row>
    <row r="177" spans="1:67" ht="12.75" customHeight="1" x14ac:dyDescent="0.2">
      <c r="A177" s="1"/>
      <c r="N177" t="s">
        <v>100</v>
      </c>
      <c r="Q177" t="s">
        <v>127</v>
      </c>
      <c r="U177" s="164"/>
      <c r="V177" s="165"/>
      <c r="W177" s="165"/>
      <c r="X177" s="167"/>
      <c r="Y177" s="66"/>
      <c r="Z177" s="66"/>
      <c r="AA177" s="164"/>
      <c r="AB177" s="164"/>
      <c r="AC177" s="165"/>
      <c r="AD177" s="166"/>
      <c r="AE177" s="66"/>
      <c r="AF177" s="66"/>
      <c r="AG177" s="164"/>
      <c r="AH177" s="164"/>
      <c r="AI177" s="165"/>
      <c r="AJ177" s="166"/>
      <c r="AK177" s="66"/>
      <c r="AL177" s="66"/>
      <c r="AM177" s="164"/>
      <c r="AN177" s="164"/>
      <c r="AO177" s="165"/>
      <c r="AP177" s="165"/>
      <c r="AQ177" s="66"/>
      <c r="AR177" s="66"/>
      <c r="AS177" s="164"/>
      <c r="AT177" s="164"/>
      <c r="AU177" s="165"/>
      <c r="AV177" s="166" t="e">
        <f>ROUND(AV160,$G$14+1-(1+INT(LOG10(ABS(AV160)))))</f>
        <v>#DIV/0!</v>
      </c>
      <c r="AW177" s="66"/>
      <c r="AX177" s="66"/>
      <c r="AY177" s="85">
        <v>22</v>
      </c>
      <c r="AZ177" s="85"/>
      <c r="BA177" s="85">
        <f t="shared" si="8"/>
        <v>0.87269456834516135</v>
      </c>
      <c r="BB177" s="85">
        <f t="shared" si="9"/>
        <v>1.1392213008970176</v>
      </c>
      <c r="BC177" s="66"/>
      <c r="BD177" s="98" t="str">
        <f t="shared" si="10"/>
        <v>NoValue</v>
      </c>
      <c r="BE177" s="85"/>
      <c r="BF177" s="100" t="str">
        <f t="shared" si="2"/>
        <v>NoValue</v>
      </c>
      <c r="BG177" s="85"/>
      <c r="BH177" s="100" t="str">
        <f t="shared" si="3"/>
        <v>NoValue</v>
      </c>
      <c r="BI177" s="66"/>
      <c r="BJ177" s="165">
        <f t="shared" si="4"/>
        <v>0</v>
      </c>
      <c r="BK177" s="165">
        <f t="shared" si="5"/>
        <v>0</v>
      </c>
      <c r="BL177" s="164"/>
      <c r="BM177" s="164"/>
      <c r="BN177" s="164"/>
      <c r="BO177" s="164"/>
    </row>
    <row r="178" spans="1:67" x14ac:dyDescent="0.2">
      <c r="A178" s="1"/>
      <c r="N178" t="s">
        <v>52</v>
      </c>
      <c r="Q178" t="s">
        <v>128</v>
      </c>
      <c r="U178" s="164"/>
      <c r="V178" s="168" t="s">
        <v>89</v>
      </c>
      <c r="W178" s="165"/>
      <c r="X178" s="166" t="e">
        <f>ROUND(X162,$G$14+1-(1+INT(LOG10(ABS(X162)))))</f>
        <v>#NUM!</v>
      </c>
      <c r="Y178" s="66"/>
      <c r="Z178" s="66"/>
      <c r="AA178" s="164"/>
      <c r="AB178" s="164"/>
      <c r="AC178" s="165" t="s">
        <v>89</v>
      </c>
      <c r="AD178" s="166" t="e">
        <f>ROUND(AD164,$G$14+1-(1+INT(LOG10(ABS(AD164)))))</f>
        <v>#NUM!</v>
      </c>
      <c r="AE178" s="66"/>
      <c r="AF178" s="66"/>
      <c r="AG178" s="164"/>
      <c r="AH178" s="164"/>
      <c r="AI178" s="165" t="s">
        <v>89</v>
      </c>
      <c r="AJ178" s="166" t="e">
        <f>ROUND(AJ164,$G$14+1-(1+INT(LOG10(ABS(AJ164)))))</f>
        <v>#NUM!</v>
      </c>
      <c r="AK178" s="66"/>
      <c r="AL178" s="66"/>
      <c r="AM178" s="164"/>
      <c r="AN178" s="164"/>
      <c r="AO178" s="165" t="s">
        <v>89</v>
      </c>
      <c r="AP178" s="165"/>
      <c r="AQ178" s="66"/>
      <c r="AR178" s="66"/>
      <c r="AS178" s="164"/>
      <c r="AT178" s="164"/>
      <c r="AU178" s="165" t="s">
        <v>89</v>
      </c>
      <c r="AV178" s="166" t="e">
        <f>ROUND(AV161,$G$14+1-(1+INT(LOG10(ABS(AV161)))))</f>
        <v>#NUM!</v>
      </c>
      <c r="AW178" s="66"/>
      <c r="AX178" s="66"/>
      <c r="AY178" s="85">
        <v>23</v>
      </c>
      <c r="AZ178" s="85"/>
      <c r="BA178" s="85">
        <f t="shared" si="8"/>
        <v>0.87787661109347703</v>
      </c>
      <c r="BB178" s="85">
        <f t="shared" si="9"/>
        <v>1.1644374509707227</v>
      </c>
      <c r="BC178" s="66"/>
      <c r="BD178" s="98" t="str">
        <f t="shared" si="10"/>
        <v>NoValue</v>
      </c>
      <c r="BE178" s="85"/>
      <c r="BF178" s="100" t="str">
        <f t="shared" si="2"/>
        <v>NoValue</v>
      </c>
      <c r="BG178" s="85"/>
      <c r="BH178" s="100" t="str">
        <f t="shared" si="3"/>
        <v>NoValue</v>
      </c>
      <c r="BI178" s="66"/>
      <c r="BJ178" s="165">
        <f t="shared" si="4"/>
        <v>0</v>
      </c>
      <c r="BK178" s="165">
        <f t="shared" si="5"/>
        <v>0</v>
      </c>
      <c r="BL178" s="164"/>
      <c r="BM178" s="164"/>
      <c r="BN178" s="164"/>
      <c r="BO178" s="164"/>
    </row>
    <row r="179" spans="1:67" x14ac:dyDescent="0.2">
      <c r="A179" s="1"/>
      <c r="N179" t="s">
        <v>26</v>
      </c>
      <c r="Q179" t="s">
        <v>129</v>
      </c>
      <c r="U179" s="164"/>
      <c r="V179" s="165" t="s">
        <v>113</v>
      </c>
      <c r="W179" s="165"/>
      <c r="X179" s="166"/>
      <c r="Y179" s="66"/>
      <c r="Z179" s="66"/>
      <c r="AA179" s="164"/>
      <c r="AB179" s="164"/>
      <c r="AC179" s="165" t="s">
        <v>113</v>
      </c>
      <c r="AD179" s="166"/>
      <c r="AE179" s="66"/>
      <c r="AF179" s="66"/>
      <c r="AG179" s="164"/>
      <c r="AH179" s="164"/>
      <c r="AI179" s="165" t="s">
        <v>113</v>
      </c>
      <c r="AJ179" s="166"/>
      <c r="AK179" s="66"/>
      <c r="AL179" s="66"/>
      <c r="AM179" s="164"/>
      <c r="AN179" s="164"/>
      <c r="AO179" s="165" t="s">
        <v>113</v>
      </c>
      <c r="AP179" s="165"/>
      <c r="AQ179" s="66"/>
      <c r="AR179" s="66"/>
      <c r="AS179" s="164"/>
      <c r="AT179" s="164"/>
      <c r="AU179" s="165" t="s">
        <v>113</v>
      </c>
      <c r="AV179" s="166">
        <f>ROUND(AV163,$G$14+1-(1+INT(LOG10(ABS(AV163)))))</f>
        <v>3.49</v>
      </c>
      <c r="AW179" s="66"/>
      <c r="AX179" s="66"/>
      <c r="AY179" s="85">
        <v>24</v>
      </c>
      <c r="AZ179" s="85"/>
      <c r="BA179" s="85">
        <f t="shared" si="8"/>
        <v>0.8826538438450513</v>
      </c>
      <c r="BB179" s="85">
        <f t="shared" si="9"/>
        <v>1.1883582125351981</v>
      </c>
      <c r="BC179" s="66"/>
      <c r="BD179" s="98" t="str">
        <f t="shared" si="10"/>
        <v>NoValue</v>
      </c>
      <c r="BE179" s="85"/>
      <c r="BF179" s="100" t="str">
        <f t="shared" si="2"/>
        <v>NoValue</v>
      </c>
      <c r="BG179" s="85"/>
      <c r="BH179" s="100" t="str">
        <f t="shared" si="3"/>
        <v>NoValue</v>
      </c>
      <c r="BI179" s="66"/>
      <c r="BJ179" s="165">
        <f t="shared" si="4"/>
        <v>0</v>
      </c>
      <c r="BK179" s="165">
        <f t="shared" si="5"/>
        <v>0</v>
      </c>
      <c r="BL179" s="164"/>
      <c r="BM179" s="164"/>
      <c r="BN179" s="164"/>
      <c r="BO179" s="164"/>
    </row>
    <row r="180" spans="1:67" x14ac:dyDescent="0.2">
      <c r="A180" s="1"/>
      <c r="N180" t="s">
        <v>68</v>
      </c>
      <c r="U180" s="164"/>
      <c r="V180" s="165" t="s">
        <v>114</v>
      </c>
      <c r="W180" s="165"/>
      <c r="X180" s="166">
        <f>ROUND(X164,$G$14+1-(1+INT(LOG10(ABS(X164)))))</f>
        <v>32.799999999999997</v>
      </c>
      <c r="Y180" s="66"/>
      <c r="Z180" s="66"/>
      <c r="AA180" s="164"/>
      <c r="AB180" s="164"/>
      <c r="AC180" s="165" t="s">
        <v>114</v>
      </c>
      <c r="AD180" s="166">
        <f>ROUND(AD166,$G$14+1-(1+INT(LOG10(ABS(AD166)))))</f>
        <v>5.7270000000000003</v>
      </c>
      <c r="AE180" s="66"/>
      <c r="AF180" s="66"/>
      <c r="AG180" s="164"/>
      <c r="AH180" s="164"/>
      <c r="AI180" s="165" t="s">
        <v>114</v>
      </c>
      <c r="AJ180" s="166"/>
      <c r="AK180" s="66"/>
      <c r="AL180" s="66"/>
      <c r="AM180" s="164"/>
      <c r="AN180" s="164"/>
      <c r="AO180" s="165" t="s">
        <v>114</v>
      </c>
      <c r="AP180" s="165"/>
      <c r="AQ180" s="66"/>
      <c r="AR180" s="66"/>
      <c r="AS180" s="164"/>
      <c r="AT180" s="164"/>
      <c r="AU180" s="165" t="s">
        <v>114</v>
      </c>
      <c r="AV180" s="166" t="e">
        <f>ROUND(AV164,$G$14+1-(1+INT(LOG10(ABS(AV164)))))</f>
        <v>#NUM!</v>
      </c>
      <c r="AW180" s="66"/>
      <c r="AX180" s="66"/>
      <c r="AY180" s="85">
        <v>25</v>
      </c>
      <c r="AZ180" s="85"/>
      <c r="BA180" s="85">
        <f t="shared" si="8"/>
        <v>0.88707185499315677</v>
      </c>
      <c r="BB180" s="85">
        <f t="shared" si="9"/>
        <v>1.2111020651821225</v>
      </c>
      <c r="BC180" s="66"/>
      <c r="BD180" s="98" t="str">
        <f t="shared" si="10"/>
        <v>NoValue</v>
      </c>
      <c r="BE180" s="85"/>
      <c r="BF180" s="100" t="str">
        <f t="shared" si="2"/>
        <v>NoValue</v>
      </c>
      <c r="BG180" s="85"/>
      <c r="BH180" s="100" t="str">
        <f t="shared" si="3"/>
        <v>NoValue</v>
      </c>
      <c r="BI180" s="66"/>
      <c r="BJ180" s="165">
        <f t="shared" si="4"/>
        <v>0</v>
      </c>
      <c r="BK180" s="165">
        <f t="shared" si="5"/>
        <v>0</v>
      </c>
      <c r="BL180" s="164"/>
      <c r="BM180" s="164"/>
      <c r="BN180" s="164"/>
      <c r="BO180" s="164"/>
    </row>
    <row r="181" spans="1:67" x14ac:dyDescent="0.2">
      <c r="A181" s="1"/>
      <c r="N181" t="s">
        <v>51</v>
      </c>
      <c r="Q181" s="183">
        <f>T38</f>
        <v>0</v>
      </c>
      <c r="U181" s="164"/>
      <c r="V181" s="165"/>
      <c r="W181" s="165"/>
      <c r="X181" s="166"/>
      <c r="Y181" s="66"/>
      <c r="Z181" s="66"/>
      <c r="AA181" s="164"/>
      <c r="AB181" s="164"/>
      <c r="AC181" s="165"/>
      <c r="AD181" s="166"/>
      <c r="AE181" s="66"/>
      <c r="AF181" s="66"/>
      <c r="AG181" s="164"/>
      <c r="AH181" s="164"/>
      <c r="AI181" s="165"/>
      <c r="AJ181" s="166"/>
      <c r="AK181" s="66"/>
      <c r="AL181" s="66"/>
      <c r="AM181" s="164"/>
      <c r="AN181" s="164"/>
      <c r="AO181" s="165"/>
      <c r="AP181" s="165"/>
      <c r="AQ181" s="66"/>
      <c r="AR181" s="66"/>
      <c r="AS181" s="164"/>
      <c r="AT181" s="164"/>
      <c r="AU181" s="165"/>
      <c r="AV181" s="166">
        <f>ROUND(AV165,$G$14+1-(1+INT(LOG10(ABS(AV165)))))</f>
        <v>32.799999999999997</v>
      </c>
      <c r="AW181" s="66"/>
      <c r="AX181" s="66"/>
      <c r="AY181" s="85">
        <v>26</v>
      </c>
      <c r="AZ181" s="85"/>
      <c r="BA181" s="85">
        <f t="shared" si="8"/>
        <v>0.89116964423921519</v>
      </c>
      <c r="BB181" s="85">
        <f t="shared" si="9"/>
        <v>1.2327723459484285</v>
      </c>
      <c r="BC181" s="66"/>
      <c r="BD181" s="98" t="str">
        <f t="shared" si="10"/>
        <v>NoValue</v>
      </c>
      <c r="BE181" s="85"/>
      <c r="BF181" s="100" t="str">
        <f t="shared" si="2"/>
        <v>NoValue</v>
      </c>
      <c r="BG181" s="85"/>
      <c r="BH181" s="100" t="str">
        <f t="shared" si="3"/>
        <v>NoValue</v>
      </c>
      <c r="BI181" s="66"/>
      <c r="BJ181" s="165">
        <f t="shared" si="4"/>
        <v>0</v>
      </c>
      <c r="BK181" s="165">
        <f t="shared" si="5"/>
        <v>0</v>
      </c>
      <c r="BL181" s="164"/>
      <c r="BM181" s="164"/>
      <c r="BN181" s="164"/>
      <c r="BO181" s="164"/>
    </row>
    <row r="182" spans="1:67" x14ac:dyDescent="0.2">
      <c r="A182" s="1"/>
      <c r="N182" t="s">
        <v>27</v>
      </c>
      <c r="U182" s="164"/>
      <c r="V182" s="165"/>
      <c r="W182" s="165"/>
      <c r="X182" s="166" t="e">
        <f>ROUND(X166,$G$14+1-(1+INT(LOG10(ABS(X166)))))</f>
        <v>#NUM!</v>
      </c>
      <c r="Y182" s="66"/>
      <c r="Z182" s="66"/>
      <c r="AA182" s="164"/>
      <c r="AB182" s="164"/>
      <c r="AC182" s="165"/>
      <c r="AD182" s="166" t="e">
        <f>ROUND(AD168,$G$14+1-(1+INT(LOG10(ABS(AD168)))))</f>
        <v>#NUM!</v>
      </c>
      <c r="AE182" s="66"/>
      <c r="AF182" s="66"/>
      <c r="AG182" s="164"/>
      <c r="AH182" s="164"/>
      <c r="AI182" s="165"/>
      <c r="AJ182" s="166" t="e">
        <f>ROUND(AJ168,$G$14+1-(1+INT(LOG10(ABS(AJ168)))))</f>
        <v>#NUM!</v>
      </c>
      <c r="AK182" s="66"/>
      <c r="AL182" s="66"/>
      <c r="AM182" s="164"/>
      <c r="AN182" s="164"/>
      <c r="AO182" s="165"/>
      <c r="AP182" s="165"/>
      <c r="AQ182" s="66"/>
      <c r="AR182" s="66"/>
      <c r="AS182" s="164"/>
      <c r="AT182" s="164"/>
      <c r="AU182" s="165"/>
      <c r="AV182" s="166" t="e">
        <f>ROUND(AV166,$G$14+1-(1+INT(LOG10(ABS(AV166)))))</f>
        <v>#NUM!</v>
      </c>
      <c r="AW182" s="66"/>
      <c r="AX182" s="66"/>
      <c r="AY182" s="85">
        <v>27</v>
      </c>
      <c r="AZ182" s="85"/>
      <c r="BA182" s="85">
        <f t="shared" si="8"/>
        <v>0.89498076982365571</v>
      </c>
      <c r="BB182" s="85">
        <f t="shared" si="9"/>
        <v>1.2534596897057095</v>
      </c>
      <c r="BC182" s="66"/>
      <c r="BD182" s="98" t="str">
        <f t="shared" si="10"/>
        <v>NoValue</v>
      </c>
      <c r="BE182" s="85"/>
      <c r="BF182" s="100" t="str">
        <f t="shared" si="2"/>
        <v>NoValue</v>
      </c>
      <c r="BG182" s="85"/>
      <c r="BH182" s="100" t="str">
        <f t="shared" si="3"/>
        <v>NoValue</v>
      </c>
      <c r="BI182" s="66"/>
      <c r="BJ182" s="165">
        <f t="shared" si="4"/>
        <v>0</v>
      </c>
      <c r="BK182" s="165">
        <f t="shared" si="5"/>
        <v>0</v>
      </c>
      <c r="BL182" s="164"/>
      <c r="BM182" s="164"/>
      <c r="BN182" s="164"/>
      <c r="BO182" s="164"/>
    </row>
    <row r="183" spans="1:67" x14ac:dyDescent="0.2">
      <c r="A183" s="1"/>
      <c r="N183" t="s">
        <v>72</v>
      </c>
      <c r="U183" s="164"/>
      <c r="V183" s="165"/>
      <c r="W183" s="165"/>
      <c r="X183" s="166"/>
      <c r="Y183" s="66"/>
      <c r="Z183" s="66"/>
      <c r="AA183" s="164"/>
      <c r="AB183" s="164"/>
      <c r="AC183" s="165"/>
      <c r="AD183" s="166"/>
      <c r="AE183" s="66"/>
      <c r="AF183" s="66"/>
      <c r="AG183" s="164"/>
      <c r="AH183" s="164"/>
      <c r="AI183" s="165"/>
      <c r="AJ183" s="166"/>
      <c r="AK183" s="66"/>
      <c r="AL183" s="66"/>
      <c r="AM183" s="164"/>
      <c r="AN183" s="164"/>
      <c r="AO183" s="165"/>
      <c r="AP183" s="165"/>
      <c r="AQ183" s="66"/>
      <c r="AR183" s="66"/>
      <c r="AS183" s="164"/>
      <c r="AT183" s="164"/>
      <c r="AU183" s="165"/>
      <c r="AV183" s="166" t="e">
        <f>ROUND(AV168,$G$14+1-(1+INT(LOG10(ABS(AV168)))))</f>
        <v>#DIV/0!</v>
      </c>
      <c r="AW183" s="66"/>
      <c r="AX183" s="66"/>
      <c r="AY183" s="85">
        <v>28</v>
      </c>
      <c r="AZ183" s="85"/>
      <c r="BA183" s="85">
        <f t="shared" si="8"/>
        <v>0.89853426442727535</v>
      </c>
      <c r="BB183" s="85">
        <f t="shared" si="9"/>
        <v>1.2732440010981565</v>
      </c>
      <c r="BC183" s="66"/>
      <c r="BD183" s="98" t="str">
        <f t="shared" si="10"/>
        <v>NoValue</v>
      </c>
      <c r="BE183" s="85"/>
      <c r="BF183" s="100" t="str">
        <f t="shared" si="2"/>
        <v>NoValue</v>
      </c>
      <c r="BG183" s="85"/>
      <c r="BH183" s="100" t="str">
        <f t="shared" si="3"/>
        <v>NoValue</v>
      </c>
      <c r="BI183" s="66"/>
      <c r="BJ183" s="165">
        <f t="shared" si="4"/>
        <v>0</v>
      </c>
      <c r="BK183" s="165">
        <f t="shared" si="5"/>
        <v>0</v>
      </c>
      <c r="BL183" s="164"/>
      <c r="BM183" s="164"/>
      <c r="BN183" s="164"/>
      <c r="BO183" s="164"/>
    </row>
    <row r="184" spans="1:67" x14ac:dyDescent="0.2">
      <c r="A184" s="1"/>
      <c r="N184" t="s">
        <v>28</v>
      </c>
      <c r="U184" s="164"/>
      <c r="V184" s="165"/>
      <c r="W184" s="165"/>
      <c r="X184" s="166" t="e">
        <f>ROUND(X168,$G$14+1-(1+INT(LOG10(ABS(X168)))))</f>
        <v>#NUM!</v>
      </c>
      <c r="Y184" s="66"/>
      <c r="Z184" s="66"/>
      <c r="AA184" s="164"/>
      <c r="AB184" s="164"/>
      <c r="AC184" s="165"/>
      <c r="AD184" s="166"/>
      <c r="AE184" s="66"/>
      <c r="AF184" s="66"/>
      <c r="AG184" s="164"/>
      <c r="AH184" s="164"/>
      <c r="AI184" s="165"/>
      <c r="AJ184" s="166"/>
      <c r="AK184" s="66"/>
      <c r="AL184" s="66"/>
      <c r="AM184" s="164"/>
      <c r="AN184" s="164"/>
      <c r="AO184" s="165"/>
      <c r="AP184" s="165"/>
      <c r="AQ184" s="66"/>
      <c r="AR184" s="66"/>
      <c r="AS184" s="164"/>
      <c r="AT184" s="164"/>
      <c r="AU184" s="165"/>
      <c r="AV184" s="166" t="e">
        <f>ROUND(AV169,$G$14+1-(1+INT(LOG10(ABS(AV169)))))</f>
        <v>#DIV/0!</v>
      </c>
      <c r="AW184" s="66"/>
      <c r="AX184" s="66"/>
      <c r="AY184" s="85">
        <v>29</v>
      </c>
      <c r="AZ184" s="85"/>
      <c r="BA184" s="85">
        <f t="shared" si="8"/>
        <v>0.9018553723227043</v>
      </c>
      <c r="BB184" s="85">
        <f t="shared" si="9"/>
        <v>1.2921960613294459</v>
      </c>
      <c r="BC184" s="66"/>
      <c r="BD184" s="98" t="str">
        <f t="shared" si="10"/>
        <v>NoValue</v>
      </c>
      <c r="BE184" s="85"/>
      <c r="BF184" s="100" t="str">
        <f t="shared" si="2"/>
        <v>NoValue</v>
      </c>
      <c r="BG184" s="85"/>
      <c r="BH184" s="100" t="str">
        <f t="shared" si="3"/>
        <v>NoValue</v>
      </c>
      <c r="BI184" s="66"/>
      <c r="BJ184" s="165">
        <f t="shared" si="4"/>
        <v>0</v>
      </c>
      <c r="BK184" s="165">
        <f t="shared" si="5"/>
        <v>0</v>
      </c>
      <c r="BL184" s="164"/>
      <c r="BM184" s="164"/>
      <c r="BN184" s="164"/>
      <c r="BO184" s="164"/>
    </row>
    <row r="185" spans="1:67" x14ac:dyDescent="0.2">
      <c r="A185" s="1"/>
      <c r="N185" t="s">
        <v>35</v>
      </c>
      <c r="U185" s="164"/>
      <c r="V185" s="165"/>
      <c r="W185" s="165"/>
      <c r="X185" s="166"/>
      <c r="Y185" s="66"/>
      <c r="Z185" s="66"/>
      <c r="AA185" s="164"/>
      <c r="AB185" s="164"/>
      <c r="AC185" s="165"/>
      <c r="AD185" s="166"/>
      <c r="AE185" s="66"/>
      <c r="AF185" s="66"/>
      <c r="AG185" s="164"/>
      <c r="AH185" s="164"/>
      <c r="AI185" s="165"/>
      <c r="AJ185" s="166"/>
      <c r="AK185" s="66"/>
      <c r="AL185" s="66"/>
      <c r="AM185" s="164"/>
      <c r="AN185" s="164"/>
      <c r="AO185" s="165"/>
      <c r="AP185" s="165"/>
      <c r="AQ185" s="66"/>
      <c r="AR185" s="66"/>
      <c r="AS185" s="164"/>
      <c r="AT185" s="164"/>
      <c r="AU185" s="165"/>
      <c r="AV185" s="166" t="e">
        <f>ROUND(AV170,$G$14+1-(1+INT(LOG10(ABS(AV170)))))</f>
        <v>#DIV/0!</v>
      </c>
      <c r="AW185" s="66"/>
      <c r="AX185" s="66"/>
      <c r="AY185" s="85">
        <v>30</v>
      </c>
      <c r="AZ185" s="85"/>
      <c r="BA185" s="85">
        <f t="shared" si="8"/>
        <v>0.90496614714469592</v>
      </c>
      <c r="BB185" s="85">
        <f t="shared" si="9"/>
        <v>1.3103788475750047</v>
      </c>
      <c r="BC185" s="66"/>
      <c r="BD185" s="98" t="str">
        <f t="shared" si="10"/>
        <v>NoValue</v>
      </c>
      <c r="BE185" s="85"/>
      <c r="BF185" s="100" t="str">
        <f t="shared" si="2"/>
        <v>NoValue</v>
      </c>
      <c r="BG185" s="85"/>
      <c r="BH185" s="100" t="str">
        <f t="shared" si="3"/>
        <v>NoValue</v>
      </c>
      <c r="BI185" s="66"/>
      <c r="BJ185" s="165">
        <f t="shared" si="4"/>
        <v>0</v>
      </c>
      <c r="BK185" s="165">
        <f t="shared" si="5"/>
        <v>0</v>
      </c>
      <c r="BL185" s="164"/>
      <c r="BM185" s="164"/>
      <c r="BN185" s="164"/>
      <c r="BO185" s="164"/>
    </row>
    <row r="186" spans="1:67" x14ac:dyDescent="0.2">
      <c r="A186" s="1"/>
      <c r="N186" t="s">
        <v>29</v>
      </c>
      <c r="U186" s="164"/>
      <c r="V186" s="165"/>
      <c r="W186" s="165"/>
      <c r="X186" s="166">
        <f>ROUND(X172,$G$14+1-(1+INT(LOG10(ABS(X172)))))</f>
        <v>1</v>
      </c>
      <c r="Y186" s="66"/>
      <c r="Z186" s="66"/>
      <c r="AA186" s="164"/>
      <c r="AB186" s="164"/>
      <c r="AC186" s="165"/>
      <c r="AD186" s="166">
        <f>ROUND(AD172,$G$14+1-(1+INT(LOG10(ABS(AD172)))))</f>
        <v>1</v>
      </c>
      <c r="AE186" s="66"/>
      <c r="AF186" s="66"/>
      <c r="AG186" s="164"/>
      <c r="AH186" s="164"/>
      <c r="AI186" s="165"/>
      <c r="AJ186" s="166">
        <f>ROUND(AJ172,$G$14+1-(1+INT(LOG10(ABS(AJ172)))))</f>
        <v>1</v>
      </c>
      <c r="AK186" s="66"/>
      <c r="AL186" s="66"/>
      <c r="AM186" s="164"/>
      <c r="AN186" s="164"/>
      <c r="AO186" s="165"/>
      <c r="AP186" s="166">
        <f>ROUND(AP172,$G$14+1-(1+INT(LOG10(ABS(AP172)))))</f>
        <v>5.6210000000000004</v>
      </c>
      <c r="AQ186" s="66"/>
      <c r="AR186" s="66"/>
      <c r="AS186" s="164"/>
      <c r="AT186" s="164"/>
      <c r="AU186" s="165"/>
      <c r="AV186" s="166" t="e">
        <f>ROUND(AV172,$G$14+1-(1+INT(LOG10(ABS(AV172)))))</f>
        <v>#DIV/0!</v>
      </c>
      <c r="AW186" s="66"/>
      <c r="AX186" s="66"/>
      <c r="AY186" s="85">
        <v>31</v>
      </c>
      <c r="AZ186" s="85"/>
      <c r="BA186" s="85">
        <f t="shared" si="8"/>
        <v>0.90788594005267631</v>
      </c>
      <c r="BB186" s="85">
        <f t="shared" si="9"/>
        <v>1.3278486242115126</v>
      </c>
      <c r="BC186" s="66"/>
      <c r="BD186" s="98" t="str">
        <f t="shared" si="10"/>
        <v>NoValue</v>
      </c>
      <c r="BE186" s="85"/>
      <c r="BF186" s="100" t="str">
        <f t="shared" si="2"/>
        <v>NoValue</v>
      </c>
      <c r="BG186" s="85"/>
      <c r="BH186" s="100" t="str">
        <f t="shared" si="3"/>
        <v>NoValue</v>
      </c>
      <c r="BI186" s="66"/>
      <c r="BJ186" s="165">
        <f t="shared" si="4"/>
        <v>0</v>
      </c>
      <c r="BK186" s="165">
        <f t="shared" si="5"/>
        <v>0</v>
      </c>
      <c r="BL186" s="164"/>
      <c r="BM186" s="164"/>
      <c r="BN186" s="164"/>
      <c r="BO186" s="164"/>
    </row>
    <row r="187" spans="1:67" x14ac:dyDescent="0.2">
      <c r="A187" s="1"/>
      <c r="N187" t="s">
        <v>30</v>
      </c>
      <c r="U187" s="164"/>
      <c r="V187" s="165"/>
      <c r="W187" s="165"/>
      <c r="X187" s="166"/>
      <c r="Y187" s="66"/>
      <c r="Z187" s="66"/>
      <c r="AA187" s="164"/>
      <c r="AB187" s="164"/>
      <c r="AC187" s="165"/>
      <c r="AD187" s="166"/>
      <c r="AE187" s="66"/>
      <c r="AF187" s="66"/>
      <c r="AG187" s="164"/>
      <c r="AH187" s="164"/>
      <c r="AI187" s="165"/>
      <c r="AJ187" s="166"/>
      <c r="AK187" s="66"/>
      <c r="AL187" s="66"/>
      <c r="AM187" s="164"/>
      <c r="AN187" s="164"/>
      <c r="AO187" s="165"/>
      <c r="AP187" s="166"/>
      <c r="AQ187" s="66"/>
      <c r="AR187" s="66"/>
      <c r="AS187" s="164"/>
      <c r="AT187" s="164"/>
      <c r="AU187" s="165"/>
      <c r="AV187" s="165"/>
      <c r="AW187" s="66"/>
      <c r="AX187" s="66"/>
      <c r="AY187" s="85">
        <v>32</v>
      </c>
      <c r="AZ187" s="85"/>
      <c r="BA187" s="85">
        <f t="shared" si="8"/>
        <v>0.9106318010137352</v>
      </c>
      <c r="BB187" s="85">
        <f t="shared" si="9"/>
        <v>1.3446558513627329</v>
      </c>
      <c r="BC187" s="66"/>
      <c r="BD187" s="98" t="str">
        <f t="shared" si="10"/>
        <v>NoValue</v>
      </c>
      <c r="BE187" s="85"/>
      <c r="BF187" s="100" t="str">
        <f t="shared" si="2"/>
        <v>NoValue</v>
      </c>
      <c r="BG187" s="85"/>
      <c r="BH187" s="100" t="str">
        <f t="shared" si="3"/>
        <v>NoValue</v>
      </c>
      <c r="BI187" s="66"/>
      <c r="BJ187" s="165">
        <f t="shared" si="4"/>
        <v>0</v>
      </c>
      <c r="BK187" s="165">
        <f t="shared" si="5"/>
        <v>0</v>
      </c>
      <c r="BL187" s="164"/>
      <c r="BM187" s="164"/>
      <c r="BN187" s="164"/>
      <c r="BO187" s="164"/>
    </row>
    <row r="188" spans="1:67" x14ac:dyDescent="0.2">
      <c r="A188" s="1"/>
      <c r="N188" t="s">
        <v>70</v>
      </c>
      <c r="U188" s="164"/>
      <c r="V188" s="165"/>
      <c r="W188" s="165"/>
      <c r="X188" s="166">
        <f>ROUND(X174,$G$14-(1+INT(LOG10(ABS(X174)))))</f>
        <v>32.799999999999997</v>
      </c>
      <c r="Y188" s="66"/>
      <c r="Z188" s="66"/>
      <c r="AA188" s="164"/>
      <c r="AB188" s="164"/>
      <c r="AC188" s="165"/>
      <c r="AD188" s="166">
        <f>ROUND(AD174,$G$14-(1+INT(LOG10(ABS(AD174)))))</f>
        <v>32.799999999999997</v>
      </c>
      <c r="AE188" s="66"/>
      <c r="AF188" s="66"/>
      <c r="AG188" s="164"/>
      <c r="AH188" s="164"/>
      <c r="AI188" s="165"/>
      <c r="AJ188" s="166">
        <f>ROUND(AJ174,$G$14-(1+INT(LOG10(ABS(AJ174)))))</f>
        <v>32.799999999999997</v>
      </c>
      <c r="AK188" s="66"/>
      <c r="AL188" s="66"/>
      <c r="AM188" s="164"/>
      <c r="AN188" s="164"/>
      <c r="AO188" s="165"/>
      <c r="AP188" s="166">
        <f>ROUND(AP174,$G$14-(1+INT(LOG10(ABS(AP174)))))</f>
        <v>184</v>
      </c>
      <c r="AQ188" s="66"/>
      <c r="AR188" s="66"/>
      <c r="AS188" s="164"/>
      <c r="AT188" s="164"/>
      <c r="AU188" s="165"/>
      <c r="AV188" s="166" t="e">
        <f>ROUND(AV174,$G$14+1-(1+INT(LOG10(ABS(AV174)))))</f>
        <v>#DIV/0!</v>
      </c>
      <c r="AW188" s="66"/>
      <c r="AX188" s="66"/>
      <c r="AY188" s="85">
        <v>33</v>
      </c>
      <c r="AZ188" s="85"/>
      <c r="BA188" s="85">
        <f t="shared" si="8"/>
        <v>0.91321881070852506</v>
      </c>
      <c r="BB188" s="85">
        <f t="shared" si="9"/>
        <v>1.3608459460609088</v>
      </c>
      <c r="BC188" s="66"/>
      <c r="BD188" s="98" t="str">
        <f t="shared" si="10"/>
        <v>NoValue</v>
      </c>
      <c r="BE188" s="85"/>
      <c r="BF188" s="100" t="str">
        <f t="shared" ref="BF188:BF219" si="11">IF(BD188="NoValue","NoValue",POWER(BD188-$X$160,2))</f>
        <v>NoValue</v>
      </c>
      <c r="BG188" s="85"/>
      <c r="BH188" s="100" t="str">
        <f t="shared" ref="BH188:BH219" si="12">IF(BF188="NoValue","NoValue",POWER(D52-$AJ$162,2))</f>
        <v>NoValue</v>
      </c>
      <c r="BI188" s="66"/>
      <c r="BJ188" s="165">
        <f t="shared" ref="BJ188:BJ219" si="13">IF(D52="ND",0,D52)</f>
        <v>0</v>
      </c>
      <c r="BK188" s="165">
        <f t="shared" ref="BK188:BK219" si="14">IF(D52="ND",1,D52)</f>
        <v>0</v>
      </c>
      <c r="BL188" s="164"/>
      <c r="BM188" s="164"/>
      <c r="BN188" s="164"/>
      <c r="BO188" s="164"/>
    </row>
    <row r="189" spans="1:67" x14ac:dyDescent="0.2">
      <c r="A189" s="1"/>
      <c r="N189" t="s">
        <v>71</v>
      </c>
      <c r="U189" s="164"/>
      <c r="V189" s="164"/>
      <c r="W189" s="164"/>
      <c r="X189" s="169"/>
      <c r="Y189" s="66"/>
      <c r="Z189" s="66"/>
      <c r="AA189" s="164"/>
      <c r="AB189" s="164"/>
      <c r="AC189" s="164"/>
      <c r="AD189" s="169"/>
      <c r="AE189" s="66"/>
      <c r="AF189" s="66"/>
      <c r="AG189" s="164"/>
      <c r="AH189" s="164"/>
      <c r="AI189" s="164"/>
      <c r="AJ189" s="169"/>
      <c r="AK189" s="66"/>
      <c r="AL189" s="66"/>
      <c r="AM189" s="164"/>
      <c r="AN189" s="164"/>
      <c r="AO189" s="164"/>
      <c r="AP189" s="169"/>
      <c r="AQ189" s="66"/>
      <c r="AR189" s="66"/>
      <c r="AS189" s="164"/>
      <c r="AT189" s="164"/>
      <c r="AU189" s="164"/>
      <c r="AV189" s="164"/>
      <c r="AW189" s="66"/>
      <c r="AX189" s="66"/>
      <c r="AY189" s="85">
        <v>34</v>
      </c>
      <c r="AZ189" s="85"/>
      <c r="BA189" s="85">
        <f t="shared" si="8"/>
        <v>0.91566035664937462</v>
      </c>
      <c r="BB189" s="85">
        <f t="shared" si="9"/>
        <v>1.376459923646937</v>
      </c>
      <c r="BC189" s="66"/>
      <c r="BD189" s="98" t="str">
        <f t="shared" si="10"/>
        <v>NoValue</v>
      </c>
      <c r="BE189" s="85"/>
      <c r="BF189" s="100" t="str">
        <f t="shared" si="11"/>
        <v>NoValue</v>
      </c>
      <c r="BG189" s="85"/>
      <c r="BH189" s="100" t="str">
        <f t="shared" si="12"/>
        <v>NoValue</v>
      </c>
      <c r="BI189" s="66"/>
      <c r="BJ189" s="165">
        <f t="shared" si="13"/>
        <v>0</v>
      </c>
      <c r="BK189" s="165">
        <f t="shared" si="14"/>
        <v>0</v>
      </c>
      <c r="BL189" s="164"/>
      <c r="BM189" s="164"/>
      <c r="BN189" s="164"/>
      <c r="BO189" s="164"/>
    </row>
    <row r="190" spans="1:67" x14ac:dyDescent="0.2">
      <c r="A190" s="1"/>
      <c r="N190" t="s">
        <v>74</v>
      </c>
      <c r="Q190" s="295" t="s">
        <v>4</v>
      </c>
      <c r="R190" s="295"/>
      <c r="S190" s="295"/>
      <c r="T190" s="295"/>
      <c r="U190" s="164"/>
      <c r="V190" s="165">
        <f>IF(G16=95,VLOOKUP(X156,AY156:BB275,AY156+3),VLOOKUP(X156,AY282:BB401,AY282+3))</f>
        <v>-0.78767481954636798</v>
      </c>
      <c r="W190" s="165"/>
      <c r="X190" s="166">
        <f>ROUND(V190,$G$14+1-(1+INT(LOG10(ABS(V190)))))</f>
        <v>-0.78769999999999996</v>
      </c>
      <c r="Y190" s="66"/>
      <c r="Z190" s="66"/>
      <c r="AA190" s="164"/>
      <c r="AB190" s="164"/>
      <c r="AC190" s="165">
        <f>IF(G16=95,VLOOKUP(AD156,AY156:BB275,AY156+3),VLOOKUP(AD156,AY282:BB401,AY282+3))</f>
        <v>-0.78767481954636798</v>
      </c>
      <c r="AD190" s="166">
        <f>ROUND(AC190,$G$14+1-(1+INT(LOG10(ABS(AC190)))))</f>
        <v>-0.78769999999999996</v>
      </c>
      <c r="AE190" s="66"/>
      <c r="AF190" s="66"/>
      <c r="AG190" s="164"/>
      <c r="AH190" s="164"/>
      <c r="AI190" s="165">
        <f>IF(G16=95,VLOOKUP(AJ156,AY156:BB275,AY156+3),VLOOKUP(AJ156,AY282:BB401,AY282+3))</f>
        <v>-0.78767481954636798</v>
      </c>
      <c r="AJ190" s="166">
        <f>ROUND(AI190,$G$14+1-(1+INT(LOG10(ABS(AI190)))))</f>
        <v>-0.78769999999999996</v>
      </c>
      <c r="AK190" s="66"/>
      <c r="AL190" s="66"/>
      <c r="AM190" s="164"/>
      <c r="AN190" s="164"/>
      <c r="AO190" s="165">
        <f>IF(G16=95,VLOOKUP(AP156,AY156:BB275,AY156+3),VLOOKUP(AP156,AY282:BB401,AY282+3))</f>
        <v>-0.78767481954636798</v>
      </c>
      <c r="AP190" s="166">
        <f>ROUND(AO190,$G$14+1-(1+INT(LOG10(ABS(AO190)))))</f>
        <v>-0.78769999999999996</v>
      </c>
      <c r="AQ190" s="66"/>
      <c r="AR190" s="66"/>
      <c r="AS190" s="164"/>
      <c r="AT190" s="164"/>
      <c r="AU190" s="165">
        <f>IF(G16=95,VLOOKUP(AV156,AY156:BB275,AY156+3),VLOOKUP(AV156,AY282:BB401,AY282+3))</f>
        <v>-0.78767481954636798</v>
      </c>
      <c r="AV190" s="166">
        <f>ROUND(AU190,$G$14+1-(1+INT(LOG10(ABS(AU190)))))</f>
        <v>-0.78769999999999996</v>
      </c>
      <c r="AW190" s="66"/>
      <c r="AX190" s="66"/>
      <c r="AY190" s="85">
        <v>35</v>
      </c>
      <c r="AZ190" s="85"/>
      <c r="BA190" s="85">
        <f t="shared" si="8"/>
        <v>0.91796836414332961</v>
      </c>
      <c r="BB190" s="85">
        <f t="shared" si="9"/>
        <v>1.3915349412007822</v>
      </c>
      <c r="BC190" s="66"/>
      <c r="BD190" s="98" t="str">
        <f t="shared" si="10"/>
        <v>NoValue</v>
      </c>
      <c r="BE190" s="85"/>
      <c r="BF190" s="100" t="str">
        <f t="shared" si="11"/>
        <v>NoValue</v>
      </c>
      <c r="BG190" s="85"/>
      <c r="BH190" s="100" t="str">
        <f t="shared" si="12"/>
        <v>NoValue</v>
      </c>
      <c r="BI190" s="66"/>
      <c r="BJ190" s="165">
        <f t="shared" si="13"/>
        <v>0</v>
      </c>
      <c r="BK190" s="165">
        <f t="shared" si="14"/>
        <v>0</v>
      </c>
      <c r="BL190" s="164"/>
      <c r="BM190" s="164"/>
      <c r="BN190" s="164"/>
      <c r="BO190" s="164"/>
    </row>
    <row r="191" spans="1:67" x14ac:dyDescent="0.2">
      <c r="A191" s="1"/>
      <c r="N191" t="s">
        <v>31</v>
      </c>
      <c r="Q191" s="295"/>
      <c r="R191" s="295"/>
      <c r="S191" s="295"/>
      <c r="T191" s="295"/>
      <c r="U191" s="164"/>
      <c r="V191" s="165"/>
      <c r="W191" s="165"/>
      <c r="X191" s="166"/>
      <c r="Y191" s="66"/>
      <c r="Z191" s="66"/>
      <c r="AA191" s="164"/>
      <c r="AB191" s="164"/>
      <c r="AC191" s="165"/>
      <c r="AD191" s="166"/>
      <c r="AE191" s="66"/>
      <c r="AF191" s="66"/>
      <c r="AG191" s="164"/>
      <c r="AH191" s="164"/>
      <c r="AI191" s="165"/>
      <c r="AJ191" s="166"/>
      <c r="AK191" s="66"/>
      <c r="AL191" s="66"/>
      <c r="AM191" s="164"/>
      <c r="AN191" s="164"/>
      <c r="AO191" s="165"/>
      <c r="AP191" s="166"/>
      <c r="AQ191" s="66"/>
      <c r="AR191" s="66"/>
      <c r="AS191" s="164"/>
      <c r="AT191" s="164"/>
      <c r="AU191" s="165"/>
      <c r="AV191" s="166"/>
      <c r="AW191" s="66"/>
      <c r="AX191" s="66"/>
      <c r="AY191" s="85">
        <v>36</v>
      </c>
      <c r="AZ191" s="85"/>
      <c r="BA191" s="85">
        <f t="shared" si="8"/>
        <v>0.92015349048010564</v>
      </c>
      <c r="BB191" s="85">
        <f t="shared" si="9"/>
        <v>1.4061047603231105</v>
      </c>
      <c r="BC191" s="66"/>
      <c r="BD191" s="98" t="str">
        <f t="shared" si="10"/>
        <v>NoValue</v>
      </c>
      <c r="BE191" s="85"/>
      <c r="BF191" s="100" t="str">
        <f t="shared" si="11"/>
        <v>NoValue</v>
      </c>
      <c r="BG191" s="85"/>
      <c r="BH191" s="100" t="str">
        <f t="shared" si="12"/>
        <v>NoValue</v>
      </c>
      <c r="BI191" s="66"/>
      <c r="BJ191" s="165">
        <f t="shared" si="13"/>
        <v>0</v>
      </c>
      <c r="BK191" s="165">
        <f t="shared" si="14"/>
        <v>0</v>
      </c>
      <c r="BL191" s="164"/>
      <c r="BM191" s="164"/>
      <c r="BN191" s="164"/>
      <c r="BO191" s="164"/>
    </row>
    <row r="192" spans="1:67" x14ac:dyDescent="0.2">
      <c r="A192" s="1"/>
      <c r="Q192" s="295"/>
      <c r="R192" s="295"/>
      <c r="S192" s="295"/>
      <c r="T192" s="295"/>
      <c r="U192" s="164"/>
      <c r="V192" s="165">
        <f>MAX(D20:D138)</f>
        <v>32.799999999999997</v>
      </c>
      <c r="W192" s="165"/>
      <c r="X192" s="166"/>
      <c r="Y192" s="66"/>
      <c r="Z192" s="106"/>
      <c r="AA192" s="164"/>
      <c r="AB192" s="164"/>
      <c r="AC192" s="165">
        <f>MAX(D20:D138)</f>
        <v>32.799999999999997</v>
      </c>
      <c r="AD192" s="166"/>
      <c r="AE192" s="66"/>
      <c r="AF192" s="66"/>
      <c r="AG192" s="164"/>
      <c r="AH192" s="164"/>
      <c r="AI192" s="165">
        <f>MAX(D20:D138)</f>
        <v>32.799999999999997</v>
      </c>
      <c r="AJ192" s="166"/>
      <c r="AK192" s="66"/>
      <c r="AL192" s="66"/>
      <c r="AM192" s="164"/>
      <c r="AN192" s="164"/>
      <c r="AO192" s="165">
        <f>MAX(D20:D138)</f>
        <v>32.799999999999997</v>
      </c>
      <c r="AP192" s="166"/>
      <c r="AQ192" s="66"/>
      <c r="AR192" s="66"/>
      <c r="AS192" s="164"/>
      <c r="AT192" s="164"/>
      <c r="AU192" s="165">
        <f>MAX(D20:D138)</f>
        <v>32.799999999999997</v>
      </c>
      <c r="AV192" s="166"/>
      <c r="AW192" s="66"/>
      <c r="AX192" s="66"/>
      <c r="AY192" s="85">
        <v>37</v>
      </c>
      <c r="AZ192" s="85"/>
      <c r="BA192" s="85">
        <f t="shared" si="8"/>
        <v>0.92222528899486211</v>
      </c>
      <c r="BB192" s="85">
        <f t="shared" si="9"/>
        <v>1.420200143133779</v>
      </c>
      <c r="BC192" s="66"/>
      <c r="BD192" s="98" t="str">
        <f t="shared" si="10"/>
        <v>NoValue</v>
      </c>
      <c r="BE192" s="85"/>
      <c r="BF192" s="100" t="str">
        <f t="shared" si="11"/>
        <v>NoValue</v>
      </c>
      <c r="BG192" s="85"/>
      <c r="BH192" s="100" t="str">
        <f t="shared" si="12"/>
        <v>NoValue</v>
      </c>
      <c r="BI192" s="66"/>
      <c r="BJ192" s="165">
        <f t="shared" si="13"/>
        <v>0</v>
      </c>
      <c r="BK192" s="165">
        <f t="shared" si="14"/>
        <v>0</v>
      </c>
      <c r="BL192" s="164"/>
      <c r="BM192" s="164"/>
      <c r="BN192" s="164"/>
      <c r="BO192" s="164"/>
    </row>
    <row r="193" spans="1:67" x14ac:dyDescent="0.2">
      <c r="A193" s="1"/>
      <c r="N193" t="s">
        <v>53</v>
      </c>
      <c r="Q193" s="295"/>
      <c r="R193" s="295"/>
      <c r="S193" s="295"/>
      <c r="T193" s="295"/>
      <c r="U193" s="164"/>
      <c r="V193" s="165"/>
      <c r="W193" s="165"/>
      <c r="X193" s="166"/>
      <c r="Y193" s="66"/>
      <c r="Z193" s="66"/>
      <c r="AA193" s="164"/>
      <c r="AB193" s="164"/>
      <c r="AC193" s="165"/>
      <c r="AD193" s="166"/>
      <c r="AE193" s="66"/>
      <c r="AF193" s="66"/>
      <c r="AG193" s="164"/>
      <c r="AH193" s="164"/>
      <c r="AI193" s="165"/>
      <c r="AJ193" s="166"/>
      <c r="AK193" s="66"/>
      <c r="AL193" s="66"/>
      <c r="AM193" s="164"/>
      <c r="AN193" s="164"/>
      <c r="AO193" s="165"/>
      <c r="AP193" s="166"/>
      <c r="AQ193" s="66"/>
      <c r="AR193" s="66"/>
      <c r="AS193" s="164"/>
      <c r="AT193" s="164"/>
      <c r="AU193" s="165"/>
      <c r="AV193" s="166"/>
      <c r="AW193" s="66"/>
      <c r="AX193" s="66"/>
      <c r="AY193" s="85">
        <v>38</v>
      </c>
      <c r="AZ193" s="85"/>
      <c r="BA193" s="85">
        <f t="shared" si="8"/>
        <v>0.92419234831703545</v>
      </c>
      <c r="BB193" s="85">
        <f t="shared" si="9"/>
        <v>1.4338491926606862</v>
      </c>
      <c r="BC193" s="66"/>
      <c r="BD193" s="98" t="str">
        <f t="shared" si="10"/>
        <v>NoValue</v>
      </c>
      <c r="BE193" s="85"/>
      <c r="BF193" s="100" t="str">
        <f t="shared" si="11"/>
        <v>NoValue</v>
      </c>
      <c r="BG193" s="85"/>
      <c r="BH193" s="100" t="str">
        <f t="shared" si="12"/>
        <v>NoValue</v>
      </c>
      <c r="BI193" s="66"/>
      <c r="BJ193" s="165">
        <f t="shared" si="13"/>
        <v>0</v>
      </c>
      <c r="BK193" s="165">
        <f t="shared" si="14"/>
        <v>0</v>
      </c>
      <c r="BL193" s="164"/>
      <c r="BM193" s="164"/>
      <c r="BN193" s="164"/>
      <c r="BO193" s="164"/>
    </row>
    <row r="194" spans="1:67" x14ac:dyDescent="0.2">
      <c r="A194" s="1"/>
      <c r="N194" t="s">
        <v>54</v>
      </c>
      <c r="Q194" s="295"/>
      <c r="R194" s="295"/>
      <c r="S194" s="295"/>
      <c r="T194" s="295"/>
      <c r="U194" s="164"/>
      <c r="V194" s="165">
        <f>LN(POWER(X168,2)+1)</f>
        <v>0</v>
      </c>
      <c r="W194" s="165"/>
      <c r="X194" s="166" t="e">
        <f>ROUND(V194,$G$14+1-(1+INT(LOG10(ABS(V194)))))</f>
        <v>#NUM!</v>
      </c>
      <c r="Y194" s="66"/>
      <c r="Z194" s="66"/>
      <c r="AA194" s="164"/>
      <c r="AB194" s="164"/>
      <c r="AC194" s="165">
        <f>LN(POWER(AD168,2)+1)</f>
        <v>0</v>
      </c>
      <c r="AD194" s="166" t="e">
        <f>ROUND(AC194,$G$14+1-(1+INT(LOG10(ABS(AC194)))))</f>
        <v>#NUM!</v>
      </c>
      <c r="AE194" s="66"/>
      <c r="AF194" s="66"/>
      <c r="AG194" s="164"/>
      <c r="AH194" s="164"/>
      <c r="AI194" s="165">
        <f>AJ164</f>
        <v>0</v>
      </c>
      <c r="AJ194" s="166" t="e">
        <f>ROUND(AI194,$G$14+1-(1+INT(LOG10(ABS(AI194)))))</f>
        <v>#NUM!</v>
      </c>
      <c r="AK194" s="66"/>
      <c r="AL194" s="66"/>
      <c r="AM194" s="164"/>
      <c r="AN194" s="164"/>
      <c r="AO194" s="165">
        <f>LN(POWER(AP168,2)+1)</f>
        <v>0.30748469974796055</v>
      </c>
      <c r="AP194" s="166">
        <f>ROUND(AO194,$G$14+1-(1+INT(LOG10(ABS(AO194)))))</f>
        <v>0.3075</v>
      </c>
      <c r="AQ194" s="66"/>
      <c r="AR194" s="66"/>
      <c r="AS194" s="164"/>
      <c r="AT194" s="164"/>
      <c r="AU194" s="165" t="e">
        <f>LN(POWER(AV170,2)+1)</f>
        <v>#DIV/0!</v>
      </c>
      <c r="AV194" s="166" t="e">
        <f>ROUND(AU194,$G$14+1-(1+INT(LOG10(ABS(AU194)))))</f>
        <v>#DIV/0!</v>
      </c>
      <c r="AW194" s="66"/>
      <c r="AX194" s="66"/>
      <c r="AY194" s="85">
        <v>39</v>
      </c>
      <c r="AZ194" s="85"/>
      <c r="BA194" s="85">
        <f t="shared" si="8"/>
        <v>0.92606241107331344</v>
      </c>
      <c r="BB194" s="85">
        <f t="shared" si="9"/>
        <v>1.4470776466799498</v>
      </c>
      <c r="BC194" s="66"/>
      <c r="BD194" s="98" t="str">
        <f t="shared" si="10"/>
        <v>NoValue</v>
      </c>
      <c r="BE194" s="85"/>
      <c r="BF194" s="100" t="str">
        <f t="shared" si="11"/>
        <v>NoValue</v>
      </c>
      <c r="BG194" s="85"/>
      <c r="BH194" s="100" t="str">
        <f t="shared" si="12"/>
        <v>NoValue</v>
      </c>
      <c r="BI194" s="66"/>
      <c r="BJ194" s="165">
        <f t="shared" si="13"/>
        <v>0</v>
      </c>
      <c r="BK194" s="165">
        <f t="shared" si="14"/>
        <v>0</v>
      </c>
      <c r="BL194" s="164"/>
      <c r="BM194" s="164"/>
      <c r="BN194" s="164"/>
      <c r="BO194" s="164"/>
    </row>
    <row r="195" spans="1:67" x14ac:dyDescent="0.2">
      <c r="A195" s="1"/>
      <c r="N195" t="s">
        <v>55</v>
      </c>
      <c r="Q195" s="295"/>
      <c r="R195" s="295"/>
      <c r="S195" s="295"/>
      <c r="T195" s="295"/>
      <c r="U195" s="164"/>
      <c r="V195" s="165"/>
      <c r="W195" s="165"/>
      <c r="X195" s="166"/>
      <c r="Y195" s="66"/>
      <c r="Z195" s="66"/>
      <c r="AA195" s="164"/>
      <c r="AB195" s="164"/>
      <c r="AC195" s="165"/>
      <c r="AD195" s="166"/>
      <c r="AE195" s="66"/>
      <c r="AF195" s="66"/>
      <c r="AG195" s="164"/>
      <c r="AH195" s="164"/>
      <c r="AI195" s="165"/>
      <c r="AJ195" s="166"/>
      <c r="AK195" s="66"/>
      <c r="AL195" s="66"/>
      <c r="AM195" s="164"/>
      <c r="AN195" s="164"/>
      <c r="AO195" s="165"/>
      <c r="AP195" s="166"/>
      <c r="AQ195" s="66"/>
      <c r="AR195" s="66"/>
      <c r="AS195" s="164"/>
      <c r="AT195" s="164"/>
      <c r="AU195" s="165"/>
      <c r="AV195" s="166"/>
      <c r="AW195" s="66"/>
      <c r="AX195" s="66"/>
      <c r="AY195" s="85">
        <v>40</v>
      </c>
      <c r="AZ195" s="85"/>
      <c r="BA195" s="85">
        <f t="shared" si="8"/>
        <v>0.92784247549448551</v>
      </c>
      <c r="BB195" s="85">
        <f t="shared" si="9"/>
        <v>1.4599091323986104</v>
      </c>
      <c r="BC195" s="66"/>
      <c r="BD195" s="98" t="str">
        <f t="shared" si="10"/>
        <v>NoValue</v>
      </c>
      <c r="BE195" s="85"/>
      <c r="BF195" s="100" t="str">
        <f t="shared" si="11"/>
        <v>NoValue</v>
      </c>
      <c r="BG195" s="85"/>
      <c r="BH195" s="100" t="str">
        <f t="shared" si="12"/>
        <v>NoValue</v>
      </c>
      <c r="BI195" s="66"/>
      <c r="BJ195" s="165">
        <f t="shared" si="13"/>
        <v>0</v>
      </c>
      <c r="BK195" s="165">
        <f t="shared" si="14"/>
        <v>0</v>
      </c>
      <c r="BL195" s="164"/>
      <c r="BM195" s="164"/>
      <c r="BN195" s="164"/>
      <c r="BO195" s="164"/>
    </row>
    <row r="196" spans="1:67" x14ac:dyDescent="0.2">
      <c r="A196" s="1"/>
      <c r="N196" t="s">
        <v>56</v>
      </c>
      <c r="Q196" s="295"/>
      <c r="R196" s="295"/>
      <c r="S196" s="295"/>
      <c r="T196" s="295"/>
      <c r="U196" s="164"/>
      <c r="V196" s="165">
        <f>SQRT(V194)</f>
        <v>0</v>
      </c>
      <c r="W196" s="165"/>
      <c r="X196" s="166" t="e">
        <f>ROUND(V196,$G$14+1-(1+INT(LOG10(ABS(V196)))))</f>
        <v>#NUM!</v>
      </c>
      <c r="Y196" s="66"/>
      <c r="Z196" s="66"/>
      <c r="AA196" s="164"/>
      <c r="AB196" s="164"/>
      <c r="AC196" s="165">
        <f>SQRT(AC194)</f>
        <v>0</v>
      </c>
      <c r="AD196" s="166" t="e">
        <f>ROUND(AC196,$G$14+1-(1+INT(LOG10(ABS(AC196)))))</f>
        <v>#NUM!</v>
      </c>
      <c r="AE196" s="66"/>
      <c r="AF196" s="66"/>
      <c r="AG196" s="164"/>
      <c r="AH196" s="164"/>
      <c r="AI196" s="165">
        <f>SQRT(AI194)</f>
        <v>0</v>
      </c>
      <c r="AJ196" s="166" t="e">
        <f>ROUND(AI196,$G$14+1-(1+INT(LOG10(ABS(AI196)))))</f>
        <v>#NUM!</v>
      </c>
      <c r="AK196" s="66"/>
      <c r="AL196" s="66"/>
      <c r="AM196" s="164"/>
      <c r="AN196" s="164"/>
      <c r="AO196" s="165">
        <f>SQRT(AO194)</f>
        <v>0.55451302937619107</v>
      </c>
      <c r="AP196" s="166">
        <f>ROUND(AO196,$G$14+1-(1+INT(LOG10(ABS(AO196)))))</f>
        <v>0.55449999999999999</v>
      </c>
      <c r="AQ196" s="66"/>
      <c r="AR196" s="66"/>
      <c r="AS196" s="164"/>
      <c r="AT196" s="164"/>
      <c r="AU196" s="165" t="e">
        <f>SQRT(AU194)</f>
        <v>#DIV/0!</v>
      </c>
      <c r="AV196" s="166" t="e">
        <f>ROUND(AU196,$G$14+1-(1+INT(LOG10(ABS(AU196)))))</f>
        <v>#DIV/0!</v>
      </c>
      <c r="AW196" s="66"/>
      <c r="AX196" s="66"/>
      <c r="AY196" s="85">
        <v>41</v>
      </c>
      <c r="AZ196" s="85"/>
      <c r="BA196" s="85">
        <f t="shared" si="8"/>
        <v>0.92953888272983598</v>
      </c>
      <c r="BB196" s="85">
        <f t="shared" si="9"/>
        <v>1.4723653880430223</v>
      </c>
      <c r="BC196" s="66"/>
      <c r="BD196" s="98" t="str">
        <f t="shared" si="10"/>
        <v>NoValue</v>
      </c>
      <c r="BE196" s="85"/>
      <c r="BF196" s="100" t="str">
        <f t="shared" si="11"/>
        <v>NoValue</v>
      </c>
      <c r="BG196" s="85"/>
      <c r="BH196" s="100" t="str">
        <f t="shared" si="12"/>
        <v>NoValue</v>
      </c>
      <c r="BI196" s="66"/>
      <c r="BJ196" s="165">
        <f t="shared" si="13"/>
        <v>0</v>
      </c>
      <c r="BK196" s="165">
        <f t="shared" si="14"/>
        <v>0</v>
      </c>
      <c r="BL196" s="164"/>
      <c r="BM196" s="164"/>
      <c r="BN196" s="164"/>
      <c r="BO196" s="164"/>
    </row>
    <row r="197" spans="1:67" x14ac:dyDescent="0.2">
      <c r="A197" s="1"/>
      <c r="N197" t="s">
        <v>57</v>
      </c>
      <c r="Q197" s="60"/>
      <c r="R197" s="60"/>
      <c r="S197" s="60"/>
      <c r="T197" s="60"/>
      <c r="U197" s="170"/>
      <c r="V197" s="170"/>
      <c r="W197" s="170"/>
      <c r="X197" s="170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105"/>
      <c r="AJ197" s="66"/>
      <c r="AK197" s="66"/>
      <c r="AL197" s="66"/>
      <c r="AM197" s="66"/>
      <c r="AN197" s="66"/>
      <c r="AO197" s="105"/>
      <c r="AP197" s="66"/>
      <c r="AQ197" s="66"/>
      <c r="AR197" s="66"/>
      <c r="AS197" s="164"/>
      <c r="AT197" s="164"/>
      <c r="AU197" s="164"/>
      <c r="AV197" s="164"/>
      <c r="AW197" s="66"/>
      <c r="AX197" s="66"/>
      <c r="AY197" s="85">
        <v>42</v>
      </c>
      <c r="AZ197" s="85"/>
      <c r="BA197" s="85">
        <f t="shared" si="8"/>
        <v>0.93115739215960514</v>
      </c>
      <c r="BB197" s="85">
        <f t="shared" si="9"/>
        <v>1.4844664563528902</v>
      </c>
      <c r="BC197" s="66"/>
      <c r="BD197" s="98" t="str">
        <f t="shared" si="10"/>
        <v>NoValue</v>
      </c>
      <c r="BE197" s="85"/>
      <c r="BF197" s="100" t="str">
        <f t="shared" si="11"/>
        <v>NoValue</v>
      </c>
      <c r="BG197" s="85"/>
      <c r="BH197" s="100" t="str">
        <f t="shared" si="12"/>
        <v>NoValue</v>
      </c>
      <c r="BI197" s="66"/>
      <c r="BJ197" s="165">
        <f t="shared" si="13"/>
        <v>0</v>
      </c>
      <c r="BK197" s="165">
        <f t="shared" si="14"/>
        <v>0</v>
      </c>
      <c r="BL197" s="164"/>
      <c r="BM197" s="164"/>
      <c r="BN197" s="164"/>
      <c r="BO197" s="164"/>
    </row>
    <row r="198" spans="1:67" x14ac:dyDescent="0.2">
      <c r="A198" s="1"/>
      <c r="Q198" s="60"/>
      <c r="R198" s="60"/>
      <c r="S198" s="60"/>
      <c r="T198" s="60"/>
      <c r="U198" s="164"/>
      <c r="V198" s="170"/>
      <c r="W198" s="170"/>
      <c r="X198" s="171"/>
      <c r="Y198" s="66"/>
      <c r="Z198" s="66"/>
      <c r="AA198" s="66"/>
      <c r="AB198" s="66"/>
      <c r="AC198" s="66"/>
      <c r="AD198" s="66"/>
      <c r="AE198" s="66"/>
      <c r="AF198" s="66"/>
      <c r="AG198" s="66"/>
      <c r="AH198" s="105"/>
      <c r="AI198" s="105"/>
      <c r="AJ198" s="66"/>
      <c r="AK198" s="66"/>
      <c r="AL198" s="66"/>
      <c r="AM198" s="66"/>
      <c r="AN198" s="66"/>
      <c r="AO198" s="105"/>
      <c r="AP198" s="66"/>
      <c r="AQ198" s="66"/>
      <c r="AR198" s="66"/>
      <c r="AS198" s="292" t="s">
        <v>5</v>
      </c>
      <c r="AT198" s="293"/>
      <c r="AU198" s="165">
        <f>IF($G$8="Modified Delta-Lognormal",AV188,IF($G$8="Delta-Lognormal",X188,IF($G$8="Default",AP188,IF($G$8="Normal",AJ188,AD188))))</f>
        <v>184</v>
      </c>
      <c r="AV198" s="166">
        <f>ROUND(AU198,G14-(1+INT(LOG10(ABS(AU198)))))</f>
        <v>184</v>
      </c>
      <c r="AW198" s="66"/>
      <c r="AX198" s="66"/>
      <c r="AY198" s="85">
        <v>43</v>
      </c>
      <c r="AZ198" s="85"/>
      <c r="BA198" s="85">
        <f t="shared" si="8"/>
        <v>0.93270324658613213</v>
      </c>
      <c r="BB198" s="85">
        <f t="shared" si="9"/>
        <v>1.4962308541250058</v>
      </c>
      <c r="BC198" s="66"/>
      <c r="BD198" s="98" t="str">
        <f t="shared" si="10"/>
        <v>NoValue</v>
      </c>
      <c r="BE198" s="85"/>
      <c r="BF198" s="100" t="str">
        <f t="shared" si="11"/>
        <v>NoValue</v>
      </c>
      <c r="BG198" s="85"/>
      <c r="BH198" s="100" t="str">
        <f t="shared" si="12"/>
        <v>NoValue</v>
      </c>
      <c r="BI198" s="66"/>
      <c r="BJ198" s="165">
        <f t="shared" si="13"/>
        <v>0</v>
      </c>
      <c r="BK198" s="165">
        <f t="shared" si="14"/>
        <v>0</v>
      </c>
      <c r="BL198" s="164"/>
      <c r="BM198" s="164"/>
      <c r="BN198" s="164"/>
      <c r="BO198" s="164"/>
    </row>
    <row r="199" spans="1:67" x14ac:dyDescent="0.2">
      <c r="A199" s="1"/>
      <c r="N199" t="s">
        <v>59</v>
      </c>
      <c r="Q199" s="60"/>
      <c r="R199" s="60"/>
      <c r="S199" s="60"/>
      <c r="T199" s="60"/>
      <c r="U199" s="164"/>
      <c r="V199" s="170"/>
      <c r="W199" s="170"/>
      <c r="X199" s="170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293"/>
      <c r="AT199" s="293"/>
      <c r="AU199" s="165"/>
      <c r="AV199" s="165"/>
      <c r="AW199" s="66"/>
      <c r="AX199" s="66"/>
      <c r="AY199" s="85">
        <v>44</v>
      </c>
      <c r="AZ199" s="85"/>
      <c r="BA199" s="85">
        <f t="shared" si="8"/>
        <v>0.93418122885506605</v>
      </c>
      <c r="BB199" s="85">
        <f t="shared" si="9"/>
        <v>1.5076757212576952</v>
      </c>
      <c r="BC199" s="66"/>
      <c r="BD199" s="98" t="str">
        <f t="shared" si="10"/>
        <v>NoValue</v>
      </c>
      <c r="BE199" s="85"/>
      <c r="BF199" s="100" t="str">
        <f t="shared" si="11"/>
        <v>NoValue</v>
      </c>
      <c r="BG199" s="85"/>
      <c r="BH199" s="100" t="str">
        <f t="shared" si="12"/>
        <v>NoValue</v>
      </c>
      <c r="BI199" s="66"/>
      <c r="BJ199" s="165">
        <f t="shared" si="13"/>
        <v>0</v>
      </c>
      <c r="BK199" s="165">
        <f t="shared" si="14"/>
        <v>0</v>
      </c>
      <c r="BL199" s="164"/>
      <c r="BM199" s="164"/>
      <c r="BN199" s="164"/>
      <c r="BO199" s="164"/>
    </row>
    <row r="200" spans="1:67" x14ac:dyDescent="0.2">
      <c r="A200" s="1"/>
      <c r="N200" t="s">
        <v>60</v>
      </c>
      <c r="Q200" s="60"/>
      <c r="R200" s="60"/>
      <c r="S200" s="60"/>
      <c r="T200" s="60"/>
      <c r="U200" s="164"/>
      <c r="V200" s="170"/>
      <c r="W200" s="170"/>
      <c r="X200" s="170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107"/>
      <c r="AP200" s="66"/>
      <c r="AQ200" s="66"/>
      <c r="AR200" s="66"/>
      <c r="AS200" s="293"/>
      <c r="AT200" s="293"/>
      <c r="AU200" s="173">
        <f>IF($G$8="Modified Delta-Lognormal",$AV$185,IF($G$8="Delta-Lognormal",$X$184,IF($G$8="Default",$AP$168,IF($G$8="Normal",$AJ$182,$AD$182))))</f>
        <v>0.6</v>
      </c>
      <c r="AV200" s="166">
        <f>ROUND(AU200,G14-(1+INT(LOG10(ABS(AU200)))))</f>
        <v>0.6</v>
      </c>
      <c r="AW200" s="66"/>
      <c r="AX200" s="66"/>
      <c r="AY200" s="85">
        <v>45</v>
      </c>
      <c r="AZ200" s="85"/>
      <c r="BA200" s="85">
        <f t="shared" si="8"/>
        <v>0.93559571119221652</v>
      </c>
      <c r="BB200" s="85">
        <f t="shared" si="9"/>
        <v>1.5188169521829067</v>
      </c>
      <c r="BC200" s="66"/>
      <c r="BD200" s="98" t="str">
        <f t="shared" si="10"/>
        <v>NoValue</v>
      </c>
      <c r="BE200" s="85"/>
      <c r="BF200" s="100" t="str">
        <f t="shared" si="11"/>
        <v>NoValue</v>
      </c>
      <c r="BG200" s="85"/>
      <c r="BH200" s="100" t="str">
        <f t="shared" si="12"/>
        <v>NoValue</v>
      </c>
      <c r="BI200" s="66"/>
      <c r="BJ200" s="165">
        <f t="shared" si="13"/>
        <v>0</v>
      </c>
      <c r="BK200" s="165">
        <f t="shared" si="14"/>
        <v>0</v>
      </c>
      <c r="BL200" s="164"/>
      <c r="BM200" s="164"/>
      <c r="BN200" s="164"/>
      <c r="BO200" s="164"/>
    </row>
    <row r="201" spans="1:67" x14ac:dyDescent="0.2">
      <c r="A201" s="1"/>
      <c r="N201" t="s">
        <v>61</v>
      </c>
      <c r="U201" s="164"/>
      <c r="V201" s="164"/>
      <c r="W201" s="164"/>
      <c r="X201" s="164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105"/>
      <c r="AP201" s="66"/>
      <c r="AQ201" s="66"/>
      <c r="AR201" s="66"/>
      <c r="AS201" s="293"/>
      <c r="AT201" s="293"/>
      <c r="AU201" s="165"/>
      <c r="AV201" s="165"/>
      <c r="AW201" s="66"/>
      <c r="AX201" s="66"/>
      <c r="AY201" s="85">
        <v>46</v>
      </c>
      <c r="AZ201" s="85"/>
      <c r="BA201" s="85">
        <f t="shared" si="8"/>
        <v>0.93695069832594557</v>
      </c>
      <c r="BB201" s="85">
        <f t="shared" si="9"/>
        <v>1.5296693121114007</v>
      </c>
      <c r="BC201" s="66"/>
      <c r="BD201" s="98" t="str">
        <f t="shared" si="10"/>
        <v>NoValue</v>
      </c>
      <c r="BE201" s="85"/>
      <c r="BF201" s="100" t="str">
        <f t="shared" si="11"/>
        <v>NoValue</v>
      </c>
      <c r="BG201" s="85"/>
      <c r="BH201" s="100" t="str">
        <f t="shared" si="12"/>
        <v>NoValue</v>
      </c>
      <c r="BI201" s="66"/>
      <c r="BJ201" s="165">
        <f t="shared" si="13"/>
        <v>0</v>
      </c>
      <c r="BK201" s="165">
        <f t="shared" si="14"/>
        <v>0</v>
      </c>
      <c r="BL201" s="164"/>
      <c r="BM201" s="164"/>
      <c r="BN201" s="164"/>
      <c r="BO201" s="164"/>
    </row>
    <row r="202" spans="1:67" x14ac:dyDescent="0.2">
      <c r="A202" s="1"/>
      <c r="N202" t="s">
        <v>62</v>
      </c>
      <c r="U202" s="164"/>
      <c r="V202" s="164"/>
      <c r="W202" s="164"/>
      <c r="X202" s="164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293"/>
      <c r="AT202" s="293"/>
      <c r="AU202" s="165"/>
      <c r="AV202" s="165"/>
      <c r="AW202" s="66"/>
      <c r="AX202" s="66"/>
      <c r="AY202" s="85">
        <v>47</v>
      </c>
      <c r="AZ202" s="85"/>
      <c r="BA202" s="85">
        <f t="shared" si="8"/>
        <v>0.93824986528917553</v>
      </c>
      <c r="BB202" s="85">
        <f t="shared" si="9"/>
        <v>1.5402465401372125</v>
      </c>
      <c r="BC202" s="66"/>
      <c r="BD202" s="98" t="str">
        <f t="shared" si="10"/>
        <v>NoValue</v>
      </c>
      <c r="BE202" s="85"/>
      <c r="BF202" s="100" t="str">
        <f t="shared" si="11"/>
        <v>NoValue</v>
      </c>
      <c r="BG202" s="85"/>
      <c r="BH202" s="100" t="str">
        <f t="shared" si="12"/>
        <v>NoValue</v>
      </c>
      <c r="BI202" s="66"/>
      <c r="BJ202" s="165">
        <f t="shared" si="13"/>
        <v>0</v>
      </c>
      <c r="BK202" s="165">
        <f t="shared" si="14"/>
        <v>0</v>
      </c>
      <c r="BL202" s="164"/>
      <c r="BM202" s="164"/>
      <c r="BN202" s="164"/>
      <c r="BO202" s="164"/>
    </row>
    <row r="203" spans="1:67" ht="12.75" customHeight="1" x14ac:dyDescent="0.2">
      <c r="A203" s="1"/>
      <c r="N203" t="s">
        <v>76</v>
      </c>
      <c r="Q203" s="294" t="s">
        <v>132</v>
      </c>
      <c r="R203" s="294"/>
      <c r="S203" s="294"/>
      <c r="T203" s="294"/>
      <c r="U203" s="164"/>
      <c r="V203" s="298">
        <f>U24</f>
        <v>184</v>
      </c>
      <c r="W203" s="165"/>
      <c r="X203" s="165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290" t="s">
        <v>131</v>
      </c>
      <c r="AT203" s="291"/>
      <c r="AU203" s="173">
        <f>IF($G$8="Modified Delta-Lognormal",$AV$186,IF($G$8="Delta-Lognormal",$X$186,IF($G$8="Default",$AP$186,IF($G$8="Normal",$AJ$186,$AD$186))))</f>
        <v>5.6210000000000004</v>
      </c>
      <c r="AV203" s="164"/>
      <c r="AW203" s="66"/>
      <c r="AX203" s="66"/>
      <c r="AY203" s="85">
        <v>48</v>
      </c>
      <c r="AZ203" s="85"/>
      <c r="BA203" s="85">
        <f t="shared" si="8"/>
        <v>0.93949659065110569</v>
      </c>
      <c r="BB203" s="85">
        <f t="shared" si="9"/>
        <v>1.5505614409343296</v>
      </c>
      <c r="BC203" s="66"/>
      <c r="BD203" s="98" t="str">
        <f t="shared" si="10"/>
        <v>NoValue</v>
      </c>
      <c r="BE203" s="85"/>
      <c r="BF203" s="100" t="str">
        <f t="shared" si="11"/>
        <v>NoValue</v>
      </c>
      <c r="BG203" s="85"/>
      <c r="BH203" s="100" t="str">
        <f t="shared" si="12"/>
        <v>NoValue</v>
      </c>
      <c r="BI203" s="66"/>
      <c r="BJ203" s="165">
        <f t="shared" si="13"/>
        <v>0</v>
      </c>
      <c r="BK203" s="165">
        <f t="shared" si="14"/>
        <v>0</v>
      </c>
      <c r="BL203" s="164"/>
      <c r="BM203" s="164"/>
      <c r="BN203" s="164"/>
      <c r="BO203" s="164"/>
    </row>
    <row r="204" spans="1:67" x14ac:dyDescent="0.2">
      <c r="A204" s="1"/>
      <c r="Q204" s="294"/>
      <c r="R204" s="294"/>
      <c r="S204" s="294"/>
      <c r="T204" s="294"/>
      <c r="U204" s="164"/>
      <c r="V204" s="298"/>
      <c r="W204" s="165"/>
      <c r="X204" s="165">
        <f>ROUND(V203,$G$14-(1+INT(LOG10(ABS(V203)))))</f>
        <v>184</v>
      </c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105"/>
      <c r="AP204" s="66"/>
      <c r="AQ204" s="66"/>
      <c r="AR204" s="66"/>
      <c r="AS204" s="108"/>
      <c r="AT204" s="108"/>
      <c r="AU204" s="106"/>
      <c r="AV204" s="109"/>
      <c r="AW204" s="66"/>
      <c r="AX204" s="66"/>
      <c r="AY204" s="85">
        <v>49</v>
      </c>
      <c r="AZ204" s="85"/>
      <c r="BA204" s="85">
        <f t="shared" si="8"/>
        <v>0.94069398581030295</v>
      </c>
      <c r="BB204" s="85">
        <f t="shared" si="9"/>
        <v>1.5606259665187545</v>
      </c>
      <c r="BC204" s="66"/>
      <c r="BD204" s="98" t="str">
        <f t="shared" si="10"/>
        <v>NoValue</v>
      </c>
      <c r="BE204" s="85"/>
      <c r="BF204" s="100" t="str">
        <f t="shared" si="11"/>
        <v>NoValue</v>
      </c>
      <c r="BG204" s="85"/>
      <c r="BH204" s="100" t="str">
        <f t="shared" si="12"/>
        <v>NoValue</v>
      </c>
      <c r="BI204" s="66"/>
      <c r="BJ204" s="165">
        <f t="shared" si="13"/>
        <v>0</v>
      </c>
      <c r="BK204" s="165">
        <f t="shared" si="14"/>
        <v>0</v>
      </c>
      <c r="BL204" s="164"/>
      <c r="BM204" s="164"/>
      <c r="BN204" s="164"/>
      <c r="BO204" s="164"/>
    </row>
    <row r="205" spans="1:67" x14ac:dyDescent="0.2">
      <c r="A205" s="1"/>
      <c r="N205" t="s">
        <v>66</v>
      </c>
      <c r="Q205" s="294"/>
      <c r="R205" s="294"/>
      <c r="S205" s="294"/>
      <c r="T205" s="294"/>
      <c r="U205" s="164"/>
      <c r="V205" s="298"/>
      <c r="W205" s="165"/>
      <c r="X205" s="165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10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85">
        <v>50</v>
      </c>
      <c r="AZ205" s="85"/>
      <c r="BA205" s="85">
        <f t="shared" si="8"/>
        <v>0.94184492088302774</v>
      </c>
      <c r="BB205" s="85">
        <f t="shared" si="9"/>
        <v>1.5704512893327944</v>
      </c>
      <c r="BC205" s="66"/>
      <c r="BD205" s="98" t="str">
        <f t="shared" si="10"/>
        <v>NoValue</v>
      </c>
      <c r="BE205" s="85"/>
      <c r="BF205" s="100" t="str">
        <f t="shared" si="11"/>
        <v>NoValue</v>
      </c>
      <c r="BG205" s="85"/>
      <c r="BH205" s="100" t="str">
        <f t="shared" si="12"/>
        <v>NoValue</v>
      </c>
      <c r="BI205" s="66"/>
      <c r="BJ205" s="165">
        <f t="shared" si="13"/>
        <v>0</v>
      </c>
      <c r="BK205" s="165">
        <f t="shared" si="14"/>
        <v>0</v>
      </c>
      <c r="BL205" s="164"/>
      <c r="BM205" s="164"/>
      <c r="BN205" s="164"/>
      <c r="BO205" s="164"/>
    </row>
    <row r="206" spans="1:67" x14ac:dyDescent="0.2">
      <c r="A206" s="1"/>
      <c r="N206" t="s">
        <v>69</v>
      </c>
      <c r="Q206" s="59"/>
      <c r="R206" s="59"/>
      <c r="S206" s="59"/>
      <c r="T206" s="59"/>
      <c r="U206" s="164"/>
      <c r="V206" s="164"/>
      <c r="W206" s="164"/>
      <c r="X206" s="164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85">
        <v>51</v>
      </c>
      <c r="AZ206" s="85"/>
      <c r="BA206" s="85">
        <f t="shared" si="8"/>
        <v>0.9429520476395572</v>
      </c>
      <c r="BB206" s="85">
        <f t="shared" si="9"/>
        <v>1.5800478677275174</v>
      </c>
      <c r="BC206" s="66"/>
      <c r="BD206" s="98" t="str">
        <f t="shared" si="10"/>
        <v>NoValue</v>
      </c>
      <c r="BE206" s="85"/>
      <c r="BF206" s="100" t="str">
        <f t="shared" si="11"/>
        <v>NoValue</v>
      </c>
      <c r="BG206" s="85"/>
      <c r="BH206" s="100" t="str">
        <f t="shared" si="12"/>
        <v>NoValue</v>
      </c>
      <c r="BI206" s="66"/>
      <c r="BJ206" s="165">
        <f t="shared" si="13"/>
        <v>0</v>
      </c>
      <c r="BK206" s="165">
        <f t="shared" si="14"/>
        <v>0</v>
      </c>
      <c r="BL206" s="164"/>
      <c r="BM206" s="164"/>
      <c r="BN206" s="164"/>
      <c r="BO206" s="164"/>
    </row>
    <row r="207" spans="1:67" x14ac:dyDescent="0.2">
      <c r="A207" s="1"/>
      <c r="N207" t="s">
        <v>63</v>
      </c>
      <c r="Q207" s="294" t="s">
        <v>140</v>
      </c>
      <c r="R207" s="294"/>
      <c r="S207" s="294"/>
      <c r="T207" s="294"/>
      <c r="U207" s="164"/>
      <c r="V207" s="298">
        <f>U24</f>
        <v>184</v>
      </c>
      <c r="W207" s="165"/>
      <c r="X207" s="165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85">
        <v>52</v>
      </c>
      <c r="AZ207" s="85"/>
      <c r="BA207" s="85">
        <f t="shared" si="8"/>
        <v>0.94401781987376443</v>
      </c>
      <c r="BB207" s="85">
        <f t="shared" si="9"/>
        <v>1.5894255047674701</v>
      </c>
      <c r="BC207" s="66"/>
      <c r="BD207" s="98" t="str">
        <f t="shared" si="10"/>
        <v>NoValue</v>
      </c>
      <c r="BE207" s="85"/>
      <c r="BF207" s="100" t="str">
        <f t="shared" si="11"/>
        <v>NoValue</v>
      </c>
      <c r="BG207" s="85"/>
      <c r="BH207" s="100" t="str">
        <f t="shared" si="12"/>
        <v>NoValue</v>
      </c>
      <c r="BI207" s="66"/>
      <c r="BJ207" s="165">
        <f t="shared" si="13"/>
        <v>0</v>
      </c>
      <c r="BK207" s="165">
        <f t="shared" si="14"/>
        <v>0</v>
      </c>
      <c r="BL207" s="164"/>
      <c r="BM207" s="164"/>
      <c r="BN207" s="164"/>
      <c r="BO207" s="164"/>
    </row>
    <row r="208" spans="1:67" x14ac:dyDescent="0.2">
      <c r="A208" s="1"/>
      <c r="N208" t="s">
        <v>73</v>
      </c>
      <c r="Q208" s="294"/>
      <c r="R208" s="294"/>
      <c r="S208" s="294"/>
      <c r="T208" s="294"/>
      <c r="U208" s="164"/>
      <c r="V208" s="298"/>
      <c r="W208" s="165"/>
      <c r="X208" s="165">
        <f>ROUND(V207,$G$14-(1+INT(LOG10(ABS(V207)))))</f>
        <v>184</v>
      </c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85">
        <v>53</v>
      </c>
      <c r="AZ208" s="85"/>
      <c r="BA208" s="85">
        <f t="shared" si="8"/>
        <v>0.94504451153482216</v>
      </c>
      <c r="BB208" s="85">
        <f t="shared" si="9"/>
        <v>1.5985934011538578</v>
      </c>
      <c r="BC208" s="66"/>
      <c r="BD208" s="98" t="str">
        <f t="shared" si="10"/>
        <v>NoValue</v>
      </c>
      <c r="BE208" s="85"/>
      <c r="BF208" s="100" t="str">
        <f t="shared" si="11"/>
        <v>NoValue</v>
      </c>
      <c r="BG208" s="85"/>
      <c r="BH208" s="100" t="str">
        <f t="shared" si="12"/>
        <v>NoValue</v>
      </c>
      <c r="BI208" s="66"/>
      <c r="BJ208" s="165">
        <f t="shared" si="13"/>
        <v>0</v>
      </c>
      <c r="BK208" s="165">
        <f t="shared" si="14"/>
        <v>0</v>
      </c>
      <c r="BL208" s="164"/>
      <c r="BM208" s="164"/>
      <c r="BN208" s="164"/>
      <c r="BO208" s="164"/>
    </row>
    <row r="209" spans="1:67" x14ac:dyDescent="0.2">
      <c r="A209" s="1"/>
      <c r="N209" t="s">
        <v>64</v>
      </c>
      <c r="Q209" s="294"/>
      <c r="R209" s="294"/>
      <c r="S209" s="294"/>
      <c r="T209" s="294"/>
      <c r="U209" s="164"/>
      <c r="V209" s="298"/>
      <c r="W209" s="165"/>
      <c r="X209" s="165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85">
        <v>54</v>
      </c>
      <c r="AZ209" s="85"/>
      <c r="BA209" s="85">
        <f t="shared" si="8"/>
        <v>0.94603423290262378</v>
      </c>
      <c r="BB209" s="85">
        <f t="shared" si="9"/>
        <v>1.6075602029542488</v>
      </c>
      <c r="BC209" s="66"/>
      <c r="BD209" s="98" t="str">
        <f t="shared" si="10"/>
        <v>NoValue</v>
      </c>
      <c r="BE209" s="85"/>
      <c r="BF209" s="100" t="str">
        <f t="shared" si="11"/>
        <v>NoValue</v>
      </c>
      <c r="BG209" s="85"/>
      <c r="BH209" s="100" t="str">
        <f t="shared" si="12"/>
        <v>NoValue</v>
      </c>
      <c r="BI209" s="66"/>
      <c r="BJ209" s="165">
        <f t="shared" si="13"/>
        <v>0</v>
      </c>
      <c r="BK209" s="165">
        <f t="shared" si="14"/>
        <v>0</v>
      </c>
      <c r="BL209" s="164"/>
      <c r="BM209" s="164"/>
      <c r="BN209" s="164"/>
      <c r="BO209" s="164"/>
    </row>
    <row r="210" spans="1:67" x14ac:dyDescent="0.2">
      <c r="A210" s="1"/>
      <c r="N210" t="s">
        <v>75</v>
      </c>
      <c r="U210" s="164"/>
      <c r="V210" s="164"/>
      <c r="W210" s="164"/>
      <c r="X210" s="164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85">
        <v>55</v>
      </c>
      <c r="AZ210" s="85"/>
      <c r="BA210" s="85">
        <f t="shared" si="8"/>
        <v>0.9469889450487462</v>
      </c>
      <c r="BB210" s="85">
        <f t="shared" si="9"/>
        <v>1.6163340447351391</v>
      </c>
      <c r="BC210" s="66"/>
      <c r="BD210" s="98" t="str">
        <f t="shared" si="10"/>
        <v>NoValue</v>
      </c>
      <c r="BE210" s="85"/>
      <c r="BF210" s="100" t="str">
        <f t="shared" si="11"/>
        <v>NoValue</v>
      </c>
      <c r="BG210" s="85"/>
      <c r="BH210" s="100" t="str">
        <f t="shared" si="12"/>
        <v>NoValue</v>
      </c>
      <c r="BI210" s="66"/>
      <c r="BJ210" s="165">
        <f t="shared" si="13"/>
        <v>0</v>
      </c>
      <c r="BK210" s="165">
        <f t="shared" si="14"/>
        <v>0</v>
      </c>
      <c r="BL210" s="164"/>
      <c r="BM210" s="164"/>
      <c r="BN210" s="164"/>
      <c r="BO210" s="164"/>
    </row>
    <row r="211" spans="1:67" x14ac:dyDescent="0.2">
      <c r="A211" s="1"/>
      <c r="Q211" s="294" t="s">
        <v>141</v>
      </c>
      <c r="R211" s="294"/>
      <c r="S211" s="294"/>
      <c r="T211" s="294"/>
      <c r="U211" s="164"/>
      <c r="V211" s="298">
        <f>U24</f>
        <v>184</v>
      </c>
      <c r="W211" s="165"/>
      <c r="X211" s="165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85">
        <v>56</v>
      </c>
      <c r="AZ211" s="85"/>
      <c r="BA211" s="85">
        <f t="shared" si="8"/>
        <v>0.94791047279122054</v>
      </c>
      <c r="BB211" s="85">
        <f t="shared" si="9"/>
        <v>1.6249225886156746</v>
      </c>
      <c r="BC211" s="66"/>
      <c r="BD211" s="98" t="str">
        <f t="shared" si="10"/>
        <v>NoValue</v>
      </c>
      <c r="BE211" s="85"/>
      <c r="BF211" s="100" t="str">
        <f t="shared" si="11"/>
        <v>NoValue</v>
      </c>
      <c r="BG211" s="85"/>
      <c r="BH211" s="100" t="str">
        <f t="shared" si="12"/>
        <v>NoValue</v>
      </c>
      <c r="BI211" s="66"/>
      <c r="BJ211" s="165">
        <f t="shared" si="13"/>
        <v>0</v>
      </c>
      <c r="BK211" s="165">
        <f t="shared" si="14"/>
        <v>0</v>
      </c>
      <c r="BL211" s="164"/>
      <c r="BM211" s="164"/>
      <c r="BN211" s="164"/>
      <c r="BO211" s="164"/>
    </row>
    <row r="212" spans="1:67" x14ac:dyDescent="0.2">
      <c r="A212" s="1"/>
      <c r="Q212" s="294"/>
      <c r="R212" s="294"/>
      <c r="S212" s="294"/>
      <c r="T212" s="294"/>
      <c r="U212" s="164"/>
      <c r="V212" s="298"/>
      <c r="W212" s="165"/>
      <c r="X212" s="165">
        <f>ROUND(V211,$G$14-(1+INT(LOG10(ABS(V211)))))</f>
        <v>184</v>
      </c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85">
        <v>57</v>
      </c>
      <c r="AZ212" s="85"/>
      <c r="BA212" s="85">
        <f t="shared" si="8"/>
        <v>0.94880051632296081</v>
      </c>
      <c r="BB212" s="85">
        <f t="shared" si="9"/>
        <v>1.633333059694162</v>
      </c>
      <c r="BC212" s="66"/>
      <c r="BD212" s="98" t="str">
        <f t="shared" si="10"/>
        <v>NoValue</v>
      </c>
      <c r="BE212" s="85"/>
      <c r="BF212" s="100" t="str">
        <f t="shared" si="11"/>
        <v>NoValue</v>
      </c>
      <c r="BG212" s="85"/>
      <c r="BH212" s="100" t="str">
        <f t="shared" si="12"/>
        <v>NoValue</v>
      </c>
      <c r="BI212" s="66"/>
      <c r="BJ212" s="165">
        <f t="shared" si="13"/>
        <v>0</v>
      </c>
      <c r="BK212" s="165">
        <f t="shared" si="14"/>
        <v>0</v>
      </c>
      <c r="BL212" s="164"/>
      <c r="BM212" s="164"/>
      <c r="BN212" s="164"/>
      <c r="BO212" s="164"/>
    </row>
    <row r="213" spans="1:67" x14ac:dyDescent="0.2">
      <c r="A213" s="1"/>
      <c r="Q213" s="294"/>
      <c r="R213" s="294"/>
      <c r="S213" s="294"/>
      <c r="T213" s="294"/>
      <c r="U213" s="164"/>
      <c r="V213" s="298"/>
      <c r="W213" s="165"/>
      <c r="X213" s="165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85">
        <v>58</v>
      </c>
      <c r="AZ213" s="85"/>
      <c r="BA213" s="85">
        <f t="shared" si="8"/>
        <v>0.94966066166957985</v>
      </c>
      <c r="BB213" s="85">
        <f t="shared" si="9"/>
        <v>1.641572278242007</v>
      </c>
      <c r="BC213" s="66"/>
      <c r="BD213" s="98" t="str">
        <f t="shared" si="10"/>
        <v>NoValue</v>
      </c>
      <c r="BE213" s="85"/>
      <c r="BF213" s="100" t="str">
        <f t="shared" si="11"/>
        <v>NoValue</v>
      </c>
      <c r="BG213" s="85"/>
      <c r="BH213" s="100" t="str">
        <f t="shared" si="12"/>
        <v>NoValue</v>
      </c>
      <c r="BI213" s="66"/>
      <c r="BJ213" s="165">
        <f t="shared" si="13"/>
        <v>0</v>
      </c>
      <c r="BK213" s="165">
        <f t="shared" si="14"/>
        <v>0</v>
      </c>
      <c r="BL213" s="164"/>
      <c r="BM213" s="164"/>
      <c r="BN213" s="164"/>
      <c r="BO213" s="164"/>
    </row>
    <row r="214" spans="1:67" x14ac:dyDescent="0.2">
      <c r="A214" s="1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85">
        <v>59</v>
      </c>
      <c r="AZ214" s="85"/>
      <c r="BA214" s="85">
        <f t="shared" si="8"/>
        <v>0.95049239011177311</v>
      </c>
      <c r="BB214" s="85">
        <f t="shared" si="9"/>
        <v>1.6496466890106858</v>
      </c>
      <c r="BC214" s="66"/>
      <c r="BD214" s="98" t="str">
        <f t="shared" si="10"/>
        <v>NoValue</v>
      </c>
      <c r="BE214" s="85"/>
      <c r="BF214" s="100" t="str">
        <f t="shared" si="11"/>
        <v>NoValue</v>
      </c>
      <c r="BG214" s="85"/>
      <c r="BH214" s="100" t="str">
        <f t="shared" si="12"/>
        <v>NoValue</v>
      </c>
      <c r="BI214" s="66"/>
      <c r="BJ214" s="165">
        <f t="shared" si="13"/>
        <v>0</v>
      </c>
      <c r="BK214" s="165">
        <f t="shared" si="14"/>
        <v>0</v>
      </c>
      <c r="BL214" s="164"/>
      <c r="BM214" s="164"/>
      <c r="BN214" s="164"/>
      <c r="BO214" s="164"/>
    </row>
    <row r="215" spans="1:67" x14ac:dyDescent="0.2">
      <c r="A215" s="1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85">
        <v>60</v>
      </c>
      <c r="AZ215" s="85"/>
      <c r="BA215" s="85">
        <f t="shared" si="8"/>
        <v>0.95129708668990254</v>
      </c>
      <c r="BB215" s="85">
        <f t="shared" si="9"/>
        <v>1.6575623879551868</v>
      </c>
      <c r="BC215" s="66"/>
      <c r="BD215" s="98" t="str">
        <f t="shared" si="10"/>
        <v>NoValue</v>
      </c>
      <c r="BE215" s="85"/>
      <c r="BF215" s="100" t="str">
        <f t="shared" si="11"/>
        <v>NoValue</v>
      </c>
      <c r="BG215" s="85"/>
      <c r="BH215" s="100" t="str">
        <f t="shared" si="12"/>
        <v>NoValue</v>
      </c>
      <c r="BI215" s="66"/>
      <c r="BJ215" s="165">
        <f t="shared" si="13"/>
        <v>0</v>
      </c>
      <c r="BK215" s="165">
        <f t="shared" si="14"/>
        <v>0</v>
      </c>
      <c r="BL215" s="164"/>
      <c r="BM215" s="164"/>
      <c r="BN215" s="164"/>
      <c r="BO215" s="164"/>
    </row>
    <row r="216" spans="1:67" x14ac:dyDescent="0.2">
      <c r="A216" s="1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85">
        <v>61</v>
      </c>
      <c r="AZ216" s="85"/>
      <c r="BA216" s="85">
        <f t="shared" si="8"/>
        <v>0.95207604789339273</v>
      </c>
      <c r="BB216" s="85">
        <f t="shared" si="9"/>
        <v>1.6653251466409735</v>
      </c>
      <c r="BC216" s="66"/>
      <c r="BD216" s="98" t="str">
        <f t="shared" si="10"/>
        <v>NoValue</v>
      </c>
      <c r="BE216" s="85"/>
      <c r="BF216" s="100" t="str">
        <f t="shared" si="11"/>
        <v>NoValue</v>
      </c>
      <c r="BG216" s="85"/>
      <c r="BH216" s="100" t="str">
        <f t="shared" si="12"/>
        <v>NoValue</v>
      </c>
      <c r="BI216" s="66"/>
      <c r="BJ216" s="165">
        <f t="shared" si="13"/>
        <v>0</v>
      </c>
      <c r="BK216" s="165">
        <f t="shared" si="14"/>
        <v>0</v>
      </c>
      <c r="BL216" s="164"/>
      <c r="BM216" s="164"/>
      <c r="BN216" s="164"/>
      <c r="BO216" s="164"/>
    </row>
    <row r="217" spans="1:67" x14ac:dyDescent="0.2">
      <c r="A217" s="1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85">
        <v>62</v>
      </c>
      <c r="AZ217" s="85"/>
      <c r="BA217" s="85">
        <f t="shared" si="8"/>
        <v>0.95283048862464315</v>
      </c>
      <c r="BB217" s="85">
        <f t="shared" si="9"/>
        <v>1.6729404345699501</v>
      </c>
      <c r="BC217" s="66"/>
      <c r="BD217" s="98" t="str">
        <f t="shared" si="10"/>
        <v>NoValue</v>
      </c>
      <c r="BE217" s="85"/>
      <c r="BF217" s="100" t="str">
        <f t="shared" si="11"/>
        <v>NoValue</v>
      </c>
      <c r="BG217" s="85"/>
      <c r="BH217" s="100" t="str">
        <f t="shared" si="12"/>
        <v>NoValue</v>
      </c>
      <c r="BI217" s="66"/>
      <c r="BJ217" s="165">
        <f t="shared" si="13"/>
        <v>0</v>
      </c>
      <c r="BK217" s="165">
        <f t="shared" si="14"/>
        <v>0</v>
      </c>
      <c r="BL217" s="164"/>
      <c r="BM217" s="164"/>
      <c r="BN217" s="164"/>
      <c r="BO217" s="164"/>
    </row>
    <row r="218" spans="1:67" x14ac:dyDescent="0.2">
      <c r="A218" s="1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85">
        <v>63</v>
      </c>
      <c r="AZ218" s="85"/>
      <c r="BA218" s="85">
        <f t="shared" si="8"/>
        <v>0.95356154851606179</v>
      </c>
      <c r="BB218" s="85">
        <f t="shared" si="9"/>
        <v>1.6804134396336083</v>
      </c>
      <c r="BC218" s="66"/>
      <c r="BD218" s="98" t="str">
        <f t="shared" si="10"/>
        <v>NoValue</v>
      </c>
      <c r="BE218" s="85"/>
      <c r="BF218" s="100" t="str">
        <f t="shared" si="11"/>
        <v>NoValue</v>
      </c>
      <c r="BG218" s="85"/>
      <c r="BH218" s="100" t="str">
        <f t="shared" si="12"/>
        <v>NoValue</v>
      </c>
      <c r="BI218" s="66"/>
      <c r="BJ218" s="165">
        <f t="shared" si="13"/>
        <v>0</v>
      </c>
      <c r="BK218" s="165">
        <f t="shared" si="14"/>
        <v>0</v>
      </c>
      <c r="BL218" s="164"/>
      <c r="BM218" s="164"/>
      <c r="BN218" s="164"/>
      <c r="BO218" s="164"/>
    </row>
    <row r="219" spans="1:67" x14ac:dyDescent="0.2">
      <c r="A219" s="1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85">
        <v>64</v>
      </c>
      <c r="AZ219" s="85"/>
      <c r="BA219" s="85">
        <f t="shared" si="8"/>
        <v>0.95427029766923754</v>
      </c>
      <c r="BB219" s="85">
        <f t="shared" si="9"/>
        <v>1.6877490868776948</v>
      </c>
      <c r="BC219" s="66"/>
      <c r="BD219" s="98" t="str">
        <f t="shared" si="10"/>
        <v>NoValue</v>
      </c>
      <c r="BE219" s="85"/>
      <c r="BF219" s="100" t="str">
        <f t="shared" si="11"/>
        <v>NoValue</v>
      </c>
      <c r="BG219" s="85"/>
      <c r="BH219" s="100" t="str">
        <f t="shared" si="12"/>
        <v>NoValue</v>
      </c>
      <c r="BI219" s="66"/>
      <c r="BJ219" s="165">
        <f t="shared" si="13"/>
        <v>0</v>
      </c>
      <c r="BK219" s="165">
        <f t="shared" si="14"/>
        <v>0</v>
      </c>
      <c r="BL219" s="164"/>
      <c r="BM219" s="164"/>
      <c r="BN219" s="164"/>
      <c r="BO219" s="164"/>
    </row>
    <row r="220" spans="1:67" x14ac:dyDescent="0.2">
      <c r="A220" s="1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85">
        <v>65</v>
      </c>
      <c r="AZ220" s="85"/>
      <c r="BA220" s="85">
        <f t="shared" si="8"/>
        <v>0.95495774187698645</v>
      </c>
      <c r="BB220" s="85">
        <f t="shared" si="9"/>
        <v>1.6949520557420312</v>
      </c>
      <c r="BC220" s="66"/>
      <c r="BD220" s="98" t="str">
        <f t="shared" si="10"/>
        <v>NoValue</v>
      </c>
      <c r="BE220" s="85"/>
      <c r="BF220" s="100" t="str">
        <f t="shared" ref="BF220:BF251" si="15">IF(BD220="NoValue","NoValue",POWER(BD220-$X$160,2))</f>
        <v>NoValue</v>
      </c>
      <c r="BG220" s="85"/>
      <c r="BH220" s="100" t="str">
        <f t="shared" ref="BH220:BH251" si="16">IF(BF220="NoValue","NoValue",POWER(D84-$AJ$162,2))</f>
        <v>NoValue</v>
      </c>
      <c r="BI220" s="66"/>
      <c r="BJ220" s="165">
        <f t="shared" ref="BJ220:BJ251" si="17">IF(D84="ND",0,D84)</f>
        <v>0</v>
      </c>
      <c r="BK220" s="165">
        <f t="shared" ref="BK220:BK251" si="18">IF(D84="ND",1,D84)</f>
        <v>0</v>
      </c>
      <c r="BL220" s="164"/>
      <c r="BM220" s="164"/>
      <c r="BN220" s="164"/>
      <c r="BO220" s="164"/>
    </row>
    <row r="221" spans="1:67" x14ac:dyDescent="0.2">
      <c r="A221" s="1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85">
        <v>66</v>
      </c>
      <c r="AZ221" s="85"/>
      <c r="BA221" s="85">
        <f t="shared" ref="BA221:BA275" si="19">POWER((1-0.95),1/AY221)</f>
        <v>0.95562482738181576</v>
      </c>
      <c r="BB221" s="85">
        <f t="shared" ref="BB221:BB275" si="20">NORMSINV(BA221)</f>
        <v>1.7020267959209769</v>
      </c>
      <c r="BC221" s="66"/>
      <c r="BD221" s="98" t="str">
        <f t="shared" ref="BD221:BD274" si="21">IF(BJ221&gt;0,LN(BJ221),"NoValue")</f>
        <v>NoValue</v>
      </c>
      <c r="BE221" s="85"/>
      <c r="BF221" s="100" t="str">
        <f t="shared" si="15"/>
        <v>NoValue</v>
      </c>
      <c r="BG221" s="85"/>
      <c r="BH221" s="100" t="str">
        <f t="shared" si="16"/>
        <v>NoValue</v>
      </c>
      <c r="BI221" s="66"/>
      <c r="BJ221" s="165">
        <f t="shared" si="17"/>
        <v>0</v>
      </c>
      <c r="BK221" s="165">
        <f t="shared" si="18"/>
        <v>0</v>
      </c>
      <c r="BL221" s="164"/>
      <c r="BM221" s="164"/>
      <c r="BN221" s="164"/>
      <c r="BO221" s="164"/>
    </row>
    <row r="222" spans="1:67" x14ac:dyDescent="0.2">
      <c r="A222" s="1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85">
        <v>67</v>
      </c>
      <c r="AZ222" s="85"/>
      <c r="BA222" s="85">
        <f t="shared" si="19"/>
        <v>0.95627244521811061</v>
      </c>
      <c r="BB222" s="85">
        <f t="shared" si="20"/>
        <v>1.7089775419741329</v>
      </c>
      <c r="BC222" s="66"/>
      <c r="BD222" s="98" t="str">
        <f t="shared" si="21"/>
        <v>NoValue</v>
      </c>
      <c r="BE222" s="85"/>
      <c r="BF222" s="100" t="str">
        <f t="shared" si="15"/>
        <v>NoValue</v>
      </c>
      <c r="BG222" s="85"/>
      <c r="BH222" s="100" t="str">
        <f t="shared" si="16"/>
        <v>NoValue</v>
      </c>
      <c r="BI222" s="66"/>
      <c r="BJ222" s="165">
        <f t="shared" si="17"/>
        <v>0</v>
      </c>
      <c r="BK222" s="165">
        <f t="shared" si="18"/>
        <v>0</v>
      </c>
      <c r="BL222" s="164"/>
      <c r="BM222" s="164"/>
      <c r="BN222" s="164"/>
      <c r="BO222" s="164"/>
    </row>
    <row r="223" spans="1:67" x14ac:dyDescent="0.2">
      <c r="A223" s="1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85">
        <v>68</v>
      </c>
      <c r="AZ223" s="85"/>
      <c r="BA223" s="85">
        <f t="shared" si="19"/>
        <v>0.95690143517991166</v>
      </c>
      <c r="BB223" s="85">
        <f t="shared" si="20"/>
        <v>1.715808326802992</v>
      </c>
      <c r="BC223" s="66"/>
      <c r="BD223" s="98" t="str">
        <f t="shared" si="21"/>
        <v>NoValue</v>
      </c>
      <c r="BE223" s="85"/>
      <c r="BF223" s="100" t="str">
        <f t="shared" si="15"/>
        <v>NoValue</v>
      </c>
      <c r="BG223" s="85"/>
      <c r="BH223" s="100" t="str">
        <f t="shared" si="16"/>
        <v>NoValue</v>
      </c>
      <c r="BI223" s="66"/>
      <c r="BJ223" s="165">
        <f t="shared" si="17"/>
        <v>0</v>
      </c>
      <c r="BK223" s="165">
        <f t="shared" si="18"/>
        <v>0</v>
      </c>
      <c r="BL223" s="164"/>
      <c r="BM223" s="164"/>
      <c r="BN223" s="164"/>
      <c r="BO223" s="164"/>
    </row>
    <row r="224" spans="1:67" x14ac:dyDescent="0.2">
      <c r="A224" s="1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85">
        <v>69</v>
      </c>
      <c r="AZ224" s="85"/>
      <c r="BA224" s="85">
        <f t="shared" si="19"/>
        <v>0.95751258945140627</v>
      </c>
      <c r="BB224" s="85">
        <f t="shared" si="20"/>
        <v>1.7225229940969466</v>
      </c>
      <c r="BC224" s="66"/>
      <c r="BD224" s="98" t="str">
        <f t="shared" si="21"/>
        <v>NoValue</v>
      </c>
      <c r="BE224" s="85"/>
      <c r="BF224" s="100" t="str">
        <f t="shared" si="15"/>
        <v>NoValue</v>
      </c>
      <c r="BG224" s="85"/>
      <c r="BH224" s="100" t="str">
        <f t="shared" si="16"/>
        <v>NoValue</v>
      </c>
      <c r="BI224" s="66"/>
      <c r="BJ224" s="165">
        <f t="shared" si="17"/>
        <v>0</v>
      </c>
      <c r="BK224" s="165">
        <f t="shared" si="18"/>
        <v>0</v>
      </c>
      <c r="BL224" s="164"/>
      <c r="BM224" s="164"/>
      <c r="BN224" s="164"/>
      <c r="BO224" s="164"/>
    </row>
    <row r="225" spans="1:67" x14ac:dyDescent="0.2">
      <c r="A225" s="1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85">
        <v>70</v>
      </c>
      <c r="AZ225" s="85"/>
      <c r="BA225" s="85">
        <f t="shared" si="19"/>
        <v>0.9581066559331114</v>
      </c>
      <c r="BB225" s="85">
        <f t="shared" si="20"/>
        <v>1.7291252098413057</v>
      </c>
      <c r="BC225" s="66"/>
      <c r="BD225" s="98" t="str">
        <f t="shared" si="21"/>
        <v>NoValue</v>
      </c>
      <c r="BE225" s="85"/>
      <c r="BF225" s="100" t="str">
        <f t="shared" si="15"/>
        <v>NoValue</v>
      </c>
      <c r="BG225" s="85"/>
      <c r="BH225" s="100" t="str">
        <f t="shared" si="16"/>
        <v>NoValue</v>
      </c>
      <c r="BI225" s="66"/>
      <c r="BJ225" s="165">
        <f t="shared" si="17"/>
        <v>0</v>
      </c>
      <c r="BK225" s="165">
        <f t="shared" si="18"/>
        <v>0</v>
      </c>
      <c r="BL225" s="164"/>
      <c r="BM225" s="164"/>
      <c r="BN225" s="164"/>
      <c r="BO225" s="164"/>
    </row>
    <row r="226" spans="1:67" x14ac:dyDescent="0.2">
      <c r="A226" s="1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85">
        <v>71</v>
      </c>
      <c r="AZ226" s="85"/>
      <c r="BA226" s="85">
        <f t="shared" si="19"/>
        <v>0.95868434129309055</v>
      </c>
      <c r="BB226" s="85">
        <f t="shared" si="20"/>
        <v>1.7356184729703994</v>
      </c>
      <c r="BC226" s="66"/>
      <c r="BD226" s="98" t="str">
        <f t="shared" si="21"/>
        <v>NoValue</v>
      </c>
      <c r="BE226" s="85"/>
      <c r="BF226" s="100" t="str">
        <f t="shared" si="15"/>
        <v>NoValue</v>
      </c>
      <c r="BG226" s="85"/>
      <c r="BH226" s="100" t="str">
        <f t="shared" si="16"/>
        <v>NoValue</v>
      </c>
      <c r="BI226" s="66"/>
      <c r="BJ226" s="165">
        <f t="shared" si="17"/>
        <v>0</v>
      </c>
      <c r="BK226" s="165">
        <f t="shared" si="18"/>
        <v>0</v>
      </c>
      <c r="BL226" s="164"/>
      <c r="BM226" s="164"/>
      <c r="BN226" s="164"/>
      <c r="BO226" s="164"/>
    </row>
    <row r="227" spans="1:67" x14ac:dyDescent="0.2">
      <c r="A227" s="1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85">
        <v>72</v>
      </c>
      <c r="AZ227" s="85"/>
      <c r="BA227" s="85">
        <f t="shared" si="19"/>
        <v>0.95924631376936009</v>
      </c>
      <c r="BB227" s="85">
        <f t="shared" si="20"/>
        <v>1.742006125240479</v>
      </c>
      <c r="BC227" s="66"/>
      <c r="BD227" s="98" t="str">
        <f t="shared" si="21"/>
        <v>NoValue</v>
      </c>
      <c r="BE227" s="85"/>
      <c r="BF227" s="100" t="str">
        <f t="shared" si="15"/>
        <v>NoValue</v>
      </c>
      <c r="BG227" s="85"/>
      <c r="BH227" s="100" t="str">
        <f t="shared" si="16"/>
        <v>NoValue</v>
      </c>
      <c r="BI227" s="66"/>
      <c r="BJ227" s="165">
        <f t="shared" si="17"/>
        <v>0</v>
      </c>
      <c r="BK227" s="165">
        <f t="shared" si="18"/>
        <v>0</v>
      </c>
      <c r="BL227" s="164"/>
      <c r="BM227" s="164"/>
      <c r="BN227" s="164"/>
      <c r="BO227" s="164"/>
    </row>
    <row r="228" spans="1:67" x14ac:dyDescent="0.2">
      <c r="A228" s="1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85">
        <v>73</v>
      </c>
      <c r="AZ228" s="85"/>
      <c r="BA228" s="85">
        <f t="shared" si="19"/>
        <v>0.95979320574683413</v>
      </c>
      <c r="BB228" s="85">
        <f t="shared" si="20"/>
        <v>1.7482913603895942</v>
      </c>
      <c r="BC228" s="66"/>
      <c r="BD228" s="98" t="str">
        <f t="shared" si="21"/>
        <v>NoValue</v>
      </c>
      <c r="BE228" s="85"/>
      <c r="BF228" s="100" t="str">
        <f t="shared" si="15"/>
        <v>NoValue</v>
      </c>
      <c r="BG228" s="85"/>
      <c r="BH228" s="100" t="str">
        <f t="shared" si="16"/>
        <v>NoValue</v>
      </c>
      <c r="BI228" s="66"/>
      <c r="BJ228" s="165">
        <f t="shared" si="17"/>
        <v>0</v>
      </c>
      <c r="BK228" s="165">
        <f t="shared" si="18"/>
        <v>0</v>
      </c>
      <c r="BL228" s="164"/>
      <c r="BM228" s="164"/>
      <c r="BN228" s="164"/>
      <c r="BO228" s="164"/>
    </row>
    <row r="229" spans="1:67" x14ac:dyDescent="0.2">
      <c r="A229" s="1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85">
        <v>74</v>
      </c>
      <c r="AZ229" s="85"/>
      <c r="BA229" s="85">
        <f t="shared" si="19"/>
        <v>0.96032561612968659</v>
      </c>
      <c r="BB229" s="85">
        <f t="shared" si="20"/>
        <v>1.7544772326450235</v>
      </c>
      <c r="BC229" s="66"/>
      <c r="BD229" s="98" t="str">
        <f t="shared" si="21"/>
        <v>NoValue</v>
      </c>
      <c r="BE229" s="85"/>
      <c r="BF229" s="100" t="str">
        <f t="shared" si="15"/>
        <v>NoValue</v>
      </c>
      <c r="BG229" s="85"/>
      <c r="BH229" s="100" t="str">
        <f t="shared" si="16"/>
        <v>NoValue</v>
      </c>
      <c r="BI229" s="66"/>
      <c r="BJ229" s="165">
        <f t="shared" si="17"/>
        <v>0</v>
      </c>
      <c r="BK229" s="165">
        <f t="shared" si="18"/>
        <v>0</v>
      </c>
      <c r="BL229" s="164"/>
      <c r="BM229" s="164"/>
      <c r="BN229" s="164"/>
      <c r="BO229" s="164"/>
    </row>
    <row r="230" spans="1:67" x14ac:dyDescent="0.2">
      <c r="A230" s="1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85">
        <v>75</v>
      </c>
      <c r="AZ230" s="85"/>
      <c r="BA230" s="85">
        <f t="shared" si="19"/>
        <v>0.96084411252782875</v>
      </c>
      <c r="BB230" s="85">
        <f t="shared" si="20"/>
        <v>1.7605666646329368</v>
      </c>
      <c r="BC230" s="66"/>
      <c r="BD230" s="98" t="str">
        <f t="shared" si="21"/>
        <v>NoValue</v>
      </c>
      <c r="BE230" s="85"/>
      <c r="BF230" s="100" t="str">
        <f t="shared" si="15"/>
        <v>NoValue</v>
      </c>
      <c r="BG230" s="85"/>
      <c r="BH230" s="100" t="str">
        <f t="shared" si="16"/>
        <v>NoValue</v>
      </c>
      <c r="BI230" s="66"/>
      <c r="BJ230" s="165">
        <f t="shared" si="17"/>
        <v>0</v>
      </c>
      <c r="BK230" s="165">
        <f t="shared" si="18"/>
        <v>0</v>
      </c>
      <c r="BL230" s="164"/>
      <c r="BM230" s="164"/>
      <c r="BN230" s="164"/>
      <c r="BO230" s="164"/>
    </row>
    <row r="231" spans="1:67" x14ac:dyDescent="0.2">
      <c r="A231" s="1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85">
        <v>76</v>
      </c>
      <c r="AZ231" s="85"/>
      <c r="BA231" s="85">
        <f t="shared" si="19"/>
        <v>0.96134923327427446</v>
      </c>
      <c r="BB231" s="85">
        <f t="shared" si="20"/>
        <v>1.7665624547397361</v>
      </c>
      <c r="BC231" s="66"/>
      <c r="BD231" s="98" t="str">
        <f t="shared" si="21"/>
        <v>NoValue</v>
      </c>
      <c r="BE231" s="85"/>
      <c r="BF231" s="100" t="str">
        <f t="shared" si="15"/>
        <v>NoValue</v>
      </c>
      <c r="BG231" s="85"/>
      <c r="BH231" s="100" t="str">
        <f t="shared" si="16"/>
        <v>NoValue</v>
      </c>
      <c r="BI231" s="66"/>
      <c r="BJ231" s="165">
        <f t="shared" si="17"/>
        <v>0</v>
      </c>
      <c r="BK231" s="165">
        <f t="shared" si="18"/>
        <v>0</v>
      </c>
      <c r="BL231" s="164"/>
      <c r="BM231" s="164"/>
      <c r="BN231" s="164"/>
      <c r="BO231" s="164"/>
    </row>
    <row r="232" spans="1:67" x14ac:dyDescent="0.2">
      <c r="A232" s="1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85">
        <v>77</v>
      </c>
      <c r="AZ232" s="85"/>
      <c r="BA232" s="85">
        <f t="shared" si="19"/>
        <v>0.96184148928845459</v>
      </c>
      <c r="BB232" s="85">
        <f t="shared" si="20"/>
        <v>1.7724672839697819</v>
      </c>
      <c r="BC232" s="66"/>
      <c r="BD232" s="98" t="str">
        <f t="shared" si="21"/>
        <v>NoValue</v>
      </c>
      <c r="BE232" s="85"/>
      <c r="BF232" s="100" t="str">
        <f t="shared" si="15"/>
        <v>NoValue</v>
      </c>
      <c r="BG232" s="85"/>
      <c r="BH232" s="100" t="str">
        <f t="shared" si="16"/>
        <v>NoValue</v>
      </c>
      <c r="BI232" s="66"/>
      <c r="BJ232" s="165">
        <f t="shared" si="17"/>
        <v>0</v>
      </c>
      <c r="BK232" s="165">
        <f t="shared" si="18"/>
        <v>0</v>
      </c>
      <c r="BL232" s="164"/>
      <c r="BM232" s="164"/>
      <c r="BN232" s="164"/>
      <c r="BO232" s="164"/>
    </row>
    <row r="233" spans="1:67" x14ac:dyDescent="0.2">
      <c r="A233" s="1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85">
        <v>78</v>
      </c>
      <c r="AZ233" s="85"/>
      <c r="BA233" s="85">
        <f t="shared" si="19"/>
        <v>0.96232136579903149</v>
      </c>
      <c r="BB233" s="85">
        <f t="shared" si="20"/>
        <v>1.7782837223400929</v>
      </c>
      <c r="BC233" s="66"/>
      <c r="BD233" s="98" t="str">
        <f t="shared" si="21"/>
        <v>NoValue</v>
      </c>
      <c r="BE233" s="85"/>
      <c r="BF233" s="100" t="str">
        <f t="shared" si="15"/>
        <v>NoValue</v>
      </c>
      <c r="BG233" s="85"/>
      <c r="BH233" s="100" t="str">
        <f t="shared" si="16"/>
        <v>NoValue</v>
      </c>
      <c r="BI233" s="66"/>
      <c r="BJ233" s="165">
        <f t="shared" si="17"/>
        <v>0</v>
      </c>
      <c r="BK233" s="165">
        <f t="shared" si="18"/>
        <v>0</v>
      </c>
      <c r="BL233" s="164"/>
      <c r="BM233" s="164"/>
      <c r="BN233" s="164"/>
      <c r="BO233" s="164"/>
    </row>
    <row r="234" spans="1:67" x14ac:dyDescent="0.2">
      <c r="A234" s="1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85">
        <v>79</v>
      </c>
      <c r="AZ234" s="85"/>
      <c r="BA234" s="85">
        <f t="shared" si="19"/>
        <v>0.96278932393841976</v>
      </c>
      <c r="BB234" s="85">
        <f t="shared" si="20"/>
        <v>1.7840142348488339</v>
      </c>
      <c r="BC234" s="66"/>
      <c r="BD234" s="98" t="str">
        <f t="shared" si="21"/>
        <v>NoValue</v>
      </c>
      <c r="BE234" s="85"/>
      <c r="BF234" s="100" t="str">
        <f t="shared" si="15"/>
        <v>NoValue</v>
      </c>
      <c r="BG234" s="85"/>
      <c r="BH234" s="100" t="str">
        <f t="shared" si="16"/>
        <v>NoValue</v>
      </c>
      <c r="BI234" s="66"/>
      <c r="BJ234" s="165">
        <f t="shared" si="17"/>
        <v>0</v>
      </c>
      <c r="BK234" s="165">
        <f t="shared" si="18"/>
        <v>0</v>
      </c>
      <c r="BL234" s="164"/>
      <c r="BM234" s="164"/>
      <c r="BN234" s="164"/>
      <c r="BO234" s="164"/>
    </row>
    <row r="235" spans="1:67" x14ac:dyDescent="0.2">
      <c r="A235" s="1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85">
        <v>80</v>
      </c>
      <c r="AZ235" s="85"/>
      <c r="BA235" s="85">
        <f t="shared" si="19"/>
        <v>0.96324580222001766</v>
      </c>
      <c r="BB235" s="85">
        <f t="shared" si="20"/>
        <v>1.7896611870510142</v>
      </c>
      <c r="BC235" s="66"/>
      <c r="BD235" s="98" t="str">
        <f t="shared" si="21"/>
        <v>NoValue</v>
      </c>
      <c r="BE235" s="85"/>
      <c r="BF235" s="100" t="str">
        <f t="shared" si="15"/>
        <v>NoValue</v>
      </c>
      <c r="BG235" s="85"/>
      <c r="BH235" s="100" t="str">
        <f t="shared" si="16"/>
        <v>NoValue</v>
      </c>
      <c r="BI235" s="66"/>
      <c r="BJ235" s="165">
        <f t="shared" si="17"/>
        <v>0</v>
      </c>
      <c r="BK235" s="165">
        <f t="shared" si="18"/>
        <v>0</v>
      </c>
      <c r="BL235" s="164"/>
      <c r="BM235" s="164"/>
      <c r="BN235" s="164"/>
      <c r="BO235" s="164"/>
    </row>
    <row r="236" spans="1:67" x14ac:dyDescent="0.2">
      <c r="A236" s="1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85">
        <v>81</v>
      </c>
      <c r="AZ236" s="85"/>
      <c r="BA236" s="85">
        <f t="shared" si="19"/>
        <v>0.96369121790809575</v>
      </c>
      <c r="BB236" s="85">
        <f t="shared" si="20"/>
        <v>1.7952268502718884</v>
      </c>
      <c r="BC236" s="66"/>
      <c r="BD236" s="98" t="str">
        <f t="shared" si="21"/>
        <v>NoValue</v>
      </c>
      <c r="BE236" s="85"/>
      <c r="BF236" s="100" t="str">
        <f t="shared" si="15"/>
        <v>NoValue</v>
      </c>
      <c r="BG236" s="85"/>
      <c r="BH236" s="100" t="str">
        <f t="shared" si="16"/>
        <v>NoValue</v>
      </c>
      <c r="BI236" s="66"/>
      <c r="BJ236" s="165">
        <f t="shared" si="17"/>
        <v>0</v>
      </c>
      <c r="BK236" s="165">
        <f t="shared" si="18"/>
        <v>0</v>
      </c>
      <c r="BL236" s="164"/>
      <c r="BM236" s="164"/>
      <c r="BN236" s="164"/>
      <c r="BO236" s="164"/>
    </row>
    <row r="237" spans="1:67" x14ac:dyDescent="0.2">
      <c r="A237" s="1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85">
        <v>82</v>
      </c>
      <c r="AZ237" s="85"/>
      <c r="BA237" s="85">
        <f t="shared" si="19"/>
        <v>0.96412596828932884</v>
      </c>
      <c r="BB237" s="85">
        <f t="shared" si="20"/>
        <v>1.8007134064857595</v>
      </c>
      <c r="BC237" s="66"/>
      <c r="BD237" s="98" t="str">
        <f t="shared" si="21"/>
        <v>NoValue</v>
      </c>
      <c r="BE237" s="85"/>
      <c r="BF237" s="100" t="str">
        <f t="shared" si="15"/>
        <v>NoValue</v>
      </c>
      <c r="BG237" s="85"/>
      <c r="BH237" s="100" t="str">
        <f t="shared" si="16"/>
        <v>NoValue</v>
      </c>
      <c r="BI237" s="66"/>
      <c r="BJ237" s="165">
        <f t="shared" si="17"/>
        <v>0</v>
      </c>
      <c r="BK237" s="165">
        <f t="shared" si="18"/>
        <v>0</v>
      </c>
      <c r="BL237" s="164"/>
      <c r="BM237" s="164"/>
      <c r="BN237" s="164"/>
      <c r="BO237" s="164"/>
    </row>
    <row r="238" spans="1:67" x14ac:dyDescent="0.2">
      <c r="A238" s="1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85">
        <v>83</v>
      </c>
      <c r="AZ238" s="85"/>
      <c r="BA238" s="85">
        <f t="shared" si="19"/>
        <v>0.96455043185411493</v>
      </c>
      <c r="BB238" s="85">
        <f t="shared" si="20"/>
        <v>1.8061229528855081</v>
      </c>
      <c r="BC238" s="66"/>
      <c r="BD238" s="98" t="str">
        <f t="shared" si="21"/>
        <v>NoValue</v>
      </c>
      <c r="BE238" s="85"/>
      <c r="BF238" s="100" t="str">
        <f t="shared" si="15"/>
        <v>NoValue</v>
      </c>
      <c r="BG238" s="85"/>
      <c r="BH238" s="100" t="str">
        <f t="shared" si="16"/>
        <v>NoValue</v>
      </c>
      <c r="BI238" s="66"/>
      <c r="BJ238" s="165">
        <f t="shared" si="17"/>
        <v>0</v>
      </c>
      <c r="BK238" s="165">
        <f t="shared" si="18"/>
        <v>0</v>
      </c>
      <c r="BL238" s="164"/>
      <c r="BM238" s="164"/>
      <c r="BN238" s="164"/>
      <c r="BO238" s="164"/>
    </row>
    <row r="239" spans="1:67" x14ac:dyDescent="0.2">
      <c r="A239" s="1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85">
        <v>84</v>
      </c>
      <c r="AZ239" s="85"/>
      <c r="BA239" s="85">
        <f t="shared" si="19"/>
        <v>0.96496496939505794</v>
      </c>
      <c r="BB239" s="85">
        <f t="shared" si="20"/>
        <v>1.8114575061659457</v>
      </c>
      <c r="BC239" s="66"/>
      <c r="BD239" s="98" t="str">
        <f t="shared" si="21"/>
        <v>NoValue</v>
      </c>
      <c r="BE239" s="85"/>
      <c r="BF239" s="100" t="str">
        <f t="shared" si="15"/>
        <v>NoValue</v>
      </c>
      <c r="BG239" s="85"/>
      <c r="BH239" s="100" t="str">
        <f t="shared" si="16"/>
        <v>NoValue</v>
      </c>
      <c r="BI239" s="66"/>
      <c r="BJ239" s="165">
        <f t="shared" si="17"/>
        <v>0</v>
      </c>
      <c r="BK239" s="165">
        <f t="shared" si="18"/>
        <v>0</v>
      </c>
      <c r="BL239" s="164"/>
      <c r="BM239" s="164"/>
      <c r="BN239" s="164"/>
      <c r="BO239" s="164"/>
    </row>
    <row r="240" spans="1:67" x14ac:dyDescent="0.2">
      <c r="A240" s="1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85">
        <v>85</v>
      </c>
      <c r="AZ240" s="85"/>
      <c r="BA240" s="85">
        <f t="shared" si="19"/>
        <v>0.96536992502931296</v>
      </c>
      <c r="BB240" s="85">
        <f t="shared" si="20"/>
        <v>1.816719006542111</v>
      </c>
      <c r="BC240" s="66"/>
      <c r="BD240" s="98" t="str">
        <f t="shared" si="21"/>
        <v>NoValue</v>
      </c>
      <c r="BE240" s="85"/>
      <c r="BF240" s="100" t="str">
        <f t="shared" si="15"/>
        <v>NoValue</v>
      </c>
      <c r="BG240" s="85"/>
      <c r="BH240" s="100" t="str">
        <f t="shared" si="16"/>
        <v>NoValue</v>
      </c>
      <c r="BI240" s="66"/>
      <c r="BJ240" s="165">
        <f t="shared" si="17"/>
        <v>0</v>
      </c>
      <c r="BK240" s="165">
        <f t="shared" si="18"/>
        <v>0</v>
      </c>
      <c r="BL240" s="164"/>
      <c r="BM240" s="164"/>
      <c r="BN240" s="164"/>
      <c r="BO240" s="164"/>
    </row>
    <row r="241" spans="1:67" x14ac:dyDescent="0.2">
      <c r="A241" s="1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85">
        <v>86</v>
      </c>
      <c r="AZ241" s="85"/>
      <c r="BA241" s="85">
        <f t="shared" si="19"/>
        <v>0.96576562715087977</v>
      </c>
      <c r="BB241" s="85">
        <f t="shared" si="20"/>
        <v>1.82190932152186</v>
      </c>
      <c r="BC241" s="66"/>
      <c r="BD241" s="98" t="str">
        <f t="shared" si="21"/>
        <v>NoValue</v>
      </c>
      <c r="BE241" s="85"/>
      <c r="BF241" s="100" t="str">
        <f t="shared" si="15"/>
        <v>NoValue</v>
      </c>
      <c r="BG241" s="85"/>
      <c r="BH241" s="100" t="str">
        <f t="shared" si="16"/>
        <v>NoValue</v>
      </c>
      <c r="BI241" s="66"/>
      <c r="BJ241" s="165">
        <f t="shared" si="17"/>
        <v>0</v>
      </c>
      <c r="BK241" s="165">
        <f t="shared" si="18"/>
        <v>0</v>
      </c>
      <c r="BL241" s="164"/>
      <c r="BM241" s="164"/>
      <c r="BN241" s="164"/>
      <c r="BO241" s="164"/>
    </row>
    <row r="242" spans="1:67" x14ac:dyDescent="0.2">
      <c r="A242" s="1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85">
        <v>87</v>
      </c>
      <c r="AZ242" s="85"/>
      <c r="BA242" s="85">
        <f t="shared" si="19"/>
        <v>0.96615238931838043</v>
      </c>
      <c r="BB242" s="85">
        <f t="shared" si="20"/>
        <v>1.8270302494504529</v>
      </c>
      <c r="BC242" s="66"/>
      <c r="BD242" s="98" t="str">
        <f t="shared" si="21"/>
        <v>NoValue</v>
      </c>
      <c r="BE242" s="85"/>
      <c r="BF242" s="100" t="str">
        <f t="shared" si="15"/>
        <v>NoValue</v>
      </c>
      <c r="BG242" s="85"/>
      <c r="BH242" s="100" t="str">
        <f t="shared" si="16"/>
        <v>NoValue</v>
      </c>
      <c r="BI242" s="66"/>
      <c r="BJ242" s="165">
        <f t="shared" si="17"/>
        <v>0</v>
      </c>
      <c r="BK242" s="165">
        <f t="shared" si="18"/>
        <v>0</v>
      </c>
      <c r="BL242" s="164"/>
      <c r="BM242" s="164"/>
      <c r="BN242" s="164"/>
      <c r="BO242" s="164"/>
    </row>
    <row r="243" spans="1:67" x14ac:dyDescent="0.2">
      <c r="A243" s="1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85">
        <v>88</v>
      </c>
      <c r="AZ243" s="85"/>
      <c r="BA243" s="85">
        <f t="shared" si="19"/>
        <v>0.96653051108336252</v>
      </c>
      <c r="BB243" s="85">
        <f t="shared" si="20"/>
        <v>1.8320835228433823</v>
      </c>
      <c r="BC243" s="66"/>
      <c r="BD243" s="98" t="str">
        <f t="shared" si="21"/>
        <v>NoValue</v>
      </c>
      <c r="BE243" s="85"/>
      <c r="BF243" s="100" t="str">
        <f t="shared" si="15"/>
        <v>NoValue</v>
      </c>
      <c r="BG243" s="85"/>
      <c r="BH243" s="100" t="str">
        <f t="shared" si="16"/>
        <v>NoValue</v>
      </c>
      <c r="BI243" s="66"/>
      <c r="BJ243" s="165">
        <f t="shared" si="17"/>
        <v>0</v>
      </c>
      <c r="BK243" s="165">
        <f t="shared" si="18"/>
        <v>0</v>
      </c>
      <c r="BL243" s="164"/>
      <c r="BM243" s="164"/>
      <c r="BN243" s="164"/>
      <c r="BO243" s="164"/>
    </row>
    <row r="244" spans="1:67" x14ac:dyDescent="0.2">
      <c r="A244" s="1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85">
        <v>89</v>
      </c>
      <c r="AZ244" s="85"/>
      <c r="BA244" s="85">
        <f t="shared" si="19"/>
        <v>0.96690027876372586</v>
      </c>
      <c r="BB244" s="85">
        <f t="shared" si="20"/>
        <v>1.8370708115223904</v>
      </c>
      <c r="BC244" s="66"/>
      <c r="BD244" s="98" t="str">
        <f t="shared" si="21"/>
        <v>NoValue</v>
      </c>
      <c r="BE244" s="85"/>
      <c r="BF244" s="100" t="str">
        <f t="shared" si="15"/>
        <v>NoValue</v>
      </c>
      <c r="BG244" s="85"/>
      <c r="BH244" s="100" t="str">
        <f t="shared" si="16"/>
        <v>NoValue</v>
      </c>
      <c r="BI244" s="66"/>
      <c r="BJ244" s="165">
        <f t="shared" si="17"/>
        <v>0</v>
      </c>
      <c r="BK244" s="165">
        <f t="shared" si="18"/>
        <v>0</v>
      </c>
      <c r="BL244" s="164"/>
      <c r="BM244" s="164"/>
      <c r="BN244" s="164"/>
      <c r="BO244" s="164"/>
    </row>
    <row r="245" spans="1:67" x14ac:dyDescent="0.2">
      <c r="A245" s="1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85">
        <v>90</v>
      </c>
      <c r="AZ245" s="85"/>
      <c r="BA245" s="85">
        <f t="shared" si="19"/>
        <v>0.96726196616646543</v>
      </c>
      <c r="BB245" s="85">
        <f t="shared" si="20"/>
        <v>1.8419937255683403</v>
      </c>
      <c r="BC245" s="66"/>
      <c r="BD245" s="98" t="str">
        <f t="shared" si="21"/>
        <v>NoValue</v>
      </c>
      <c r="BE245" s="85"/>
      <c r="BF245" s="100" t="str">
        <f t="shared" si="15"/>
        <v>NoValue</v>
      </c>
      <c r="BG245" s="85"/>
      <c r="BH245" s="100" t="str">
        <f t="shared" si="16"/>
        <v>NoValue</v>
      </c>
      <c r="BI245" s="66"/>
      <c r="BJ245" s="165">
        <f t="shared" si="17"/>
        <v>0</v>
      </c>
      <c r="BK245" s="165">
        <f t="shared" si="18"/>
        <v>0</v>
      </c>
      <c r="BL245" s="164"/>
      <c r="BM245" s="164"/>
      <c r="BN245" s="164"/>
      <c r="BO245" s="164"/>
    </row>
    <row r="246" spans="1:67" x14ac:dyDescent="0.2">
      <c r="A246" s="1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85">
        <v>91</v>
      </c>
      <c r="AZ246" s="85"/>
      <c r="BA246" s="85">
        <f t="shared" si="19"/>
        <v>0.96761583526356554</v>
      </c>
      <c r="BB246" s="85">
        <f t="shared" si="20"/>
        <v>1.846853818103606</v>
      </c>
      <c r="BC246" s="66"/>
      <c r="BD246" s="98" t="str">
        <f t="shared" si="21"/>
        <v>NoValue</v>
      </c>
      <c r="BE246" s="85"/>
      <c r="BF246" s="100" t="str">
        <f t="shared" si="15"/>
        <v>NoValue</v>
      </c>
      <c r="BG246" s="85"/>
      <c r="BH246" s="100" t="str">
        <f t="shared" si="16"/>
        <v>NoValue</v>
      </c>
      <c r="BI246" s="66"/>
      <c r="BJ246" s="165">
        <f t="shared" si="17"/>
        <v>0</v>
      </c>
      <c r="BK246" s="165">
        <f t="shared" si="18"/>
        <v>0</v>
      </c>
      <c r="BL246" s="164"/>
      <c r="BM246" s="164"/>
      <c r="BN246" s="164"/>
      <c r="BO246" s="164"/>
    </row>
    <row r="247" spans="1:67" x14ac:dyDescent="0.2">
      <c r="A247" s="1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85">
        <v>92</v>
      </c>
      <c r="AZ247" s="85"/>
      <c r="BA247" s="85">
        <f t="shared" si="19"/>
        <v>0.96796213682454824</v>
      </c>
      <c r="BB247" s="85">
        <f t="shared" si="20"/>
        <v>1.8516525879155639</v>
      </c>
      <c r="BC247" s="66"/>
      <c r="BD247" s="98" t="str">
        <f t="shared" si="21"/>
        <v>NoValue</v>
      </c>
      <c r="BE247" s="85"/>
      <c r="BF247" s="100" t="str">
        <f t="shared" si="15"/>
        <v>NoValue</v>
      </c>
      <c r="BG247" s="85"/>
      <c r="BH247" s="100" t="str">
        <f t="shared" si="16"/>
        <v>NoValue</v>
      </c>
      <c r="BI247" s="66"/>
      <c r="BJ247" s="165">
        <f t="shared" si="17"/>
        <v>0</v>
      </c>
      <c r="BK247" s="165">
        <f t="shared" si="18"/>
        <v>0</v>
      </c>
      <c r="BL247" s="164"/>
      <c r="BM247" s="164"/>
      <c r="BN247" s="164"/>
      <c r="BO247" s="164"/>
    </row>
    <row r="248" spans="1:67" x14ac:dyDescent="0.2">
      <c r="A248" s="1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85">
        <v>93</v>
      </c>
      <c r="AZ248" s="85"/>
      <c r="BA248" s="85">
        <f t="shared" si="19"/>
        <v>0.96830111100888516</v>
      </c>
      <c r="BB248" s="85">
        <f t="shared" si="20"/>
        <v>1.8563914819319027</v>
      </c>
      <c r="BC248" s="66"/>
      <c r="BD248" s="98" t="str">
        <f t="shared" si="21"/>
        <v>NoValue</v>
      </c>
      <c r="BE248" s="85"/>
      <c r="BF248" s="100" t="str">
        <f t="shared" si="15"/>
        <v>NoValue</v>
      </c>
      <c r="BG248" s="85"/>
      <c r="BH248" s="100" t="str">
        <f t="shared" si="16"/>
        <v>NoValue</v>
      </c>
      <c r="BI248" s="66"/>
      <c r="BJ248" s="165">
        <f t="shared" si="17"/>
        <v>0</v>
      </c>
      <c r="BK248" s="165">
        <f t="shared" si="18"/>
        <v>0</v>
      </c>
      <c r="BL248" s="164"/>
      <c r="BM248" s="164"/>
      <c r="BN248" s="164"/>
      <c r="BO248" s="164"/>
    </row>
    <row r="249" spans="1:67" x14ac:dyDescent="0.2">
      <c r="A249" s="1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85">
        <v>94</v>
      </c>
      <c r="AZ249" s="85"/>
      <c r="BA249" s="85">
        <f t="shared" si="19"/>
        <v>0.96863298792121233</v>
      </c>
      <c r="BB249" s="85">
        <f t="shared" si="20"/>
        <v>1.8610718975576341</v>
      </c>
      <c r="BC249" s="66"/>
      <c r="BD249" s="98" t="str">
        <f t="shared" si="21"/>
        <v>NoValue</v>
      </c>
      <c r="BE249" s="85"/>
      <c r="BF249" s="100" t="str">
        <f t="shared" si="15"/>
        <v>NoValue</v>
      </c>
      <c r="BG249" s="85"/>
      <c r="BH249" s="100" t="str">
        <f t="shared" si="16"/>
        <v>NoValue</v>
      </c>
      <c r="BI249" s="66"/>
      <c r="BJ249" s="165">
        <f t="shared" si="17"/>
        <v>0</v>
      </c>
      <c r="BK249" s="165">
        <f t="shared" si="18"/>
        <v>0</v>
      </c>
      <c r="BL249" s="164"/>
      <c r="BM249" s="164"/>
      <c r="BN249" s="164"/>
      <c r="BO249" s="164"/>
    </row>
    <row r="250" spans="1:67" x14ac:dyDescent="0.2">
      <c r="A250" s="1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85">
        <v>95</v>
      </c>
      <c r="AZ250" s="85"/>
      <c r="BA250" s="85">
        <f t="shared" si="19"/>
        <v>0.96895798813204514</v>
      </c>
      <c r="BB250" s="85">
        <f t="shared" si="20"/>
        <v>1.8656951848829249</v>
      </c>
      <c r="BC250" s="66"/>
      <c r="BD250" s="98" t="str">
        <f t="shared" si="21"/>
        <v>NoValue</v>
      </c>
      <c r="BE250" s="85"/>
      <c r="BF250" s="100" t="str">
        <f t="shared" si="15"/>
        <v>NoValue</v>
      </c>
      <c r="BG250" s="85"/>
      <c r="BH250" s="100" t="str">
        <f t="shared" si="16"/>
        <v>NoValue</v>
      </c>
      <c r="BI250" s="66"/>
      <c r="BJ250" s="165">
        <f t="shared" si="17"/>
        <v>0</v>
      </c>
      <c r="BK250" s="165">
        <f t="shared" si="18"/>
        <v>0</v>
      </c>
      <c r="BL250" s="164"/>
      <c r="BM250" s="164"/>
      <c r="BN250" s="164"/>
      <c r="BO250" s="164"/>
    </row>
    <row r="251" spans="1:67" x14ac:dyDescent="0.2">
      <c r="A251" s="1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85">
        <v>96</v>
      </c>
      <c r="AZ251" s="85"/>
      <c r="BA251" s="85">
        <f t="shared" si="19"/>
        <v>0.96927632316646717</v>
      </c>
      <c r="BB251" s="85">
        <f t="shared" si="20"/>
        <v>1.8702626487701646</v>
      </c>
      <c r="BC251" s="66"/>
      <c r="BD251" s="98" t="str">
        <f t="shared" si="21"/>
        <v>NoValue</v>
      </c>
      <c r="BE251" s="85"/>
      <c r="BF251" s="100" t="str">
        <f t="shared" si="15"/>
        <v>NoValue</v>
      </c>
      <c r="BG251" s="85"/>
      <c r="BH251" s="100" t="str">
        <f t="shared" si="16"/>
        <v>NoValue</v>
      </c>
      <c r="BI251" s="66"/>
      <c r="BJ251" s="165">
        <f t="shared" si="17"/>
        <v>0</v>
      </c>
      <c r="BK251" s="165">
        <f t="shared" si="18"/>
        <v>0</v>
      </c>
      <c r="BL251" s="164"/>
      <c r="BM251" s="164"/>
      <c r="BN251" s="164"/>
      <c r="BO251" s="164"/>
    </row>
    <row r="252" spans="1:67" x14ac:dyDescent="0.2">
      <c r="A252" s="1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85">
        <v>97</v>
      </c>
      <c r="AZ252" s="85"/>
      <c r="BA252" s="85">
        <f t="shared" si="19"/>
        <v>0.96958819596306889</v>
      </c>
      <c r="BB252" s="85">
        <f t="shared" si="20"/>
        <v>1.8747755508280979</v>
      </c>
      <c r="BC252" s="66"/>
      <c r="BD252" s="98" t="str">
        <f t="shared" si="21"/>
        <v>NoValue</v>
      </c>
      <c r="BE252" s="85"/>
      <c r="BF252" s="100" t="str">
        <f t="shared" ref="BF252:BF275" si="22">IF(BD252="NoValue","NoValue",POWER(BD252-$X$160,2))</f>
        <v>NoValue</v>
      </c>
      <c r="BG252" s="85"/>
      <c r="BH252" s="100" t="str">
        <f t="shared" ref="BH252:BH275" si="23">IF(BF252="NoValue","NoValue",POWER(D116-$AJ$162,2))</f>
        <v>NoValue</v>
      </c>
      <c r="BI252" s="66"/>
      <c r="BJ252" s="165">
        <f t="shared" ref="BJ252:BJ275" si="24">IF(D116="ND",0,D116)</f>
        <v>0</v>
      </c>
      <c r="BK252" s="165">
        <f t="shared" ref="BK252:BK275" si="25">IF(D116="ND",1,D116)</f>
        <v>0</v>
      </c>
      <c r="BL252" s="164"/>
      <c r="BM252" s="164"/>
      <c r="BN252" s="164"/>
      <c r="BO252" s="164"/>
    </row>
    <row r="253" spans="1:67" x14ac:dyDescent="0.2">
      <c r="A253" s="1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85">
        <v>98</v>
      </c>
      <c r="AZ253" s="85"/>
      <c r="BA253" s="85">
        <f t="shared" si="19"/>
        <v>0.96989380130522684</v>
      </c>
      <c r="BB253" s="85">
        <f t="shared" si="20"/>
        <v>1.8792351112802042</v>
      </c>
      <c r="BC253" s="66"/>
      <c r="BD253" s="98" t="str">
        <f t="shared" si="21"/>
        <v>NoValue</v>
      </c>
      <c r="BE253" s="85"/>
      <c r="BF253" s="100" t="str">
        <f t="shared" si="22"/>
        <v>NoValue</v>
      </c>
      <c r="BG253" s="85"/>
      <c r="BH253" s="100" t="str">
        <f t="shared" si="23"/>
        <v>NoValue</v>
      </c>
      <c r="BI253" s="66"/>
      <c r="BJ253" s="165">
        <f t="shared" si="24"/>
        <v>0</v>
      </c>
      <c r="BK253" s="165">
        <f t="shared" si="25"/>
        <v>0</v>
      </c>
      <c r="BL253" s="164"/>
      <c r="BM253" s="164"/>
      <c r="BN253" s="164"/>
      <c r="BO253" s="164"/>
    </row>
    <row r="254" spans="1:67" x14ac:dyDescent="0.2">
      <c r="A254" s="1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85">
        <v>99</v>
      </c>
      <c r="AZ254" s="85"/>
      <c r="BA254" s="85">
        <f t="shared" si="19"/>
        <v>0.97019332622664911</v>
      </c>
      <c r="BB254" s="85">
        <f t="shared" si="20"/>
        <v>1.8836425107340422</v>
      </c>
      <c r="BC254" s="66"/>
      <c r="BD254" s="98" t="str">
        <f t="shared" si="21"/>
        <v>NoValue</v>
      </c>
      <c r="BE254" s="85"/>
      <c r="BF254" s="100" t="str">
        <f t="shared" si="22"/>
        <v>NoValue</v>
      </c>
      <c r="BG254" s="85"/>
      <c r="BH254" s="100" t="str">
        <f t="shared" si="23"/>
        <v>NoValue</v>
      </c>
      <c r="BI254" s="66"/>
      <c r="BJ254" s="165">
        <f t="shared" si="24"/>
        <v>0</v>
      </c>
      <c r="BK254" s="165">
        <f t="shared" si="25"/>
        <v>0</v>
      </c>
      <c r="BL254" s="164"/>
      <c r="BM254" s="164"/>
      <c r="BN254" s="164"/>
      <c r="BO254" s="164"/>
    </row>
    <row r="255" spans="1:67" x14ac:dyDescent="0.2">
      <c r="A255" s="1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85">
        <v>100</v>
      </c>
      <c r="AZ255" s="85"/>
      <c r="BA255" s="85">
        <f t="shared" si="19"/>
        <v>0.97048695039296007</v>
      </c>
      <c r="BB255" s="85">
        <f t="shared" si="20"/>
        <v>1.8879988918577364</v>
      </c>
      <c r="BC255" s="66"/>
      <c r="BD255" s="98" t="str">
        <f t="shared" si="21"/>
        <v>NoValue</v>
      </c>
      <c r="BE255" s="85"/>
      <c r="BF255" s="100" t="str">
        <f t="shared" si="22"/>
        <v>NoValue</v>
      </c>
      <c r="BG255" s="85"/>
      <c r="BH255" s="100" t="str">
        <f t="shared" si="23"/>
        <v>NoValue</v>
      </c>
      <c r="BI255" s="66"/>
      <c r="BJ255" s="165">
        <f t="shared" si="24"/>
        <v>0</v>
      </c>
      <c r="BK255" s="165">
        <f t="shared" si="25"/>
        <v>0</v>
      </c>
      <c r="BL255" s="164"/>
      <c r="BM255" s="164"/>
      <c r="BN255" s="164"/>
      <c r="BO255" s="164"/>
    </row>
    <row r="256" spans="1:67" x14ac:dyDescent="0.2">
      <c r="A256" s="1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85">
        <v>101</v>
      </c>
      <c r="AZ256" s="85"/>
      <c r="BA256" s="85">
        <f t="shared" si="19"/>
        <v>0.97077484646096091</v>
      </c>
      <c r="BB256" s="85">
        <f t="shared" si="20"/>
        <v>1.8923053609693861</v>
      </c>
      <c r="BC256" s="66"/>
      <c r="BD256" s="98" t="str">
        <f t="shared" si="21"/>
        <v>NoValue</v>
      </c>
      <c r="BE256" s="85"/>
      <c r="BF256" s="100" t="str">
        <f t="shared" si="22"/>
        <v>NoValue</v>
      </c>
      <c r="BG256" s="85"/>
      <c r="BH256" s="100" t="str">
        <f t="shared" si="23"/>
        <v>NoValue</v>
      </c>
      <c r="BI256" s="66"/>
      <c r="BJ256" s="165">
        <f t="shared" si="24"/>
        <v>0</v>
      </c>
      <c r="BK256" s="165">
        <f t="shared" si="25"/>
        <v>0</v>
      </c>
      <c r="BL256" s="164"/>
      <c r="BM256" s="164"/>
      <c r="BN256" s="164"/>
      <c r="BO256" s="164"/>
    </row>
    <row r="257" spans="1:67" x14ac:dyDescent="0.2">
      <c r="A257" s="1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85">
        <v>102</v>
      </c>
      <c r="AZ257" s="85"/>
      <c r="BA257" s="85">
        <f t="shared" si="19"/>
        <v>0.97105718041707367</v>
      </c>
      <c r="BB257" s="85">
        <f t="shared" si="20"/>
        <v>1.89656298954472</v>
      </c>
      <c r="BC257" s="66"/>
      <c r="BD257" s="98" t="str">
        <f t="shared" si="21"/>
        <v>NoValue</v>
      </c>
      <c r="BE257" s="85"/>
      <c r="BF257" s="100" t="str">
        <f t="shared" si="22"/>
        <v>NoValue</v>
      </c>
      <c r="BG257" s="85"/>
      <c r="BH257" s="100" t="str">
        <f t="shared" si="23"/>
        <v>NoValue</v>
      </c>
      <c r="BI257" s="66"/>
      <c r="BJ257" s="165">
        <f t="shared" si="24"/>
        <v>0</v>
      </c>
      <c r="BK257" s="165">
        <f t="shared" si="25"/>
        <v>0</v>
      </c>
      <c r="BL257" s="164"/>
      <c r="BM257" s="164"/>
      <c r="BN257" s="164"/>
      <c r="BO257" s="164"/>
    </row>
    <row r="258" spans="1:67" x14ac:dyDescent="0.2">
      <c r="A258" s="1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85">
        <v>103</v>
      </c>
      <c r="AZ258" s="85"/>
      <c r="BA258" s="85">
        <f t="shared" si="19"/>
        <v>0.97133411189636298</v>
      </c>
      <c r="BB258" s="85">
        <f t="shared" si="20"/>
        <v>1.9007728156479731</v>
      </c>
      <c r="BC258" s="66"/>
      <c r="BD258" s="98" t="str">
        <f t="shared" si="21"/>
        <v>NoValue</v>
      </c>
      <c r="BE258" s="85"/>
      <c r="BF258" s="100" t="str">
        <f t="shared" si="22"/>
        <v>NoValue</v>
      </c>
      <c r="BG258" s="85"/>
      <c r="BH258" s="100" t="str">
        <f t="shared" si="23"/>
        <v>NoValue</v>
      </c>
      <c r="BI258" s="66"/>
      <c r="BJ258" s="165">
        <f t="shared" si="24"/>
        <v>0</v>
      </c>
      <c r="BK258" s="165">
        <f t="shared" si="25"/>
        <v>0</v>
      </c>
      <c r="BL258" s="164"/>
      <c r="BM258" s="164"/>
      <c r="BN258" s="164"/>
      <c r="BO258" s="164"/>
    </row>
    <row r="259" spans="1:67" x14ac:dyDescent="0.2">
      <c r="A259" s="1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85">
        <v>104</v>
      </c>
      <c r="AZ259" s="85"/>
      <c r="BA259" s="85">
        <f t="shared" si="19"/>
        <v>0.97160579448342344</v>
      </c>
      <c r="BB259" s="85">
        <f t="shared" si="20"/>
        <v>1.9049358452906073</v>
      </c>
      <c r="BC259" s="66"/>
      <c r="BD259" s="98" t="str">
        <f t="shared" si="21"/>
        <v>NoValue</v>
      </c>
      <c r="BE259" s="85"/>
      <c r="BF259" s="100" t="str">
        <f t="shared" si="22"/>
        <v>NoValue</v>
      </c>
      <c r="BG259" s="85"/>
      <c r="BH259" s="100" t="str">
        <f t="shared" si="23"/>
        <v>NoValue</v>
      </c>
      <c r="BI259" s="66"/>
      <c r="BJ259" s="165">
        <f t="shared" si="24"/>
        <v>0</v>
      </c>
      <c r="BK259" s="165">
        <f t="shared" si="25"/>
        <v>0</v>
      </c>
      <c r="BL259" s="164"/>
      <c r="BM259" s="164"/>
      <c r="BN259" s="164"/>
      <c r="BO259" s="164"/>
    </row>
    <row r="260" spans="1:67" x14ac:dyDescent="0.2">
      <c r="A260" s="1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85">
        <v>105</v>
      </c>
      <c r="AZ260" s="85"/>
      <c r="BA260" s="85">
        <f t="shared" si="19"/>
        <v>0.97187237599632359</v>
      </c>
      <c r="BB260" s="85">
        <f t="shared" si="20"/>
        <v>1.9090530537221719</v>
      </c>
      <c r="BC260" s="66"/>
      <c r="BD260" s="98" t="str">
        <f t="shared" si="21"/>
        <v>NoValue</v>
      </c>
      <c r="BE260" s="85"/>
      <c r="BF260" s="100" t="str">
        <f t="shared" si="22"/>
        <v>NoValue</v>
      </c>
      <c r="BG260" s="85"/>
      <c r="BH260" s="100" t="str">
        <f t="shared" si="23"/>
        <v>NoValue</v>
      </c>
      <c r="BI260" s="66"/>
      <c r="BJ260" s="165">
        <f t="shared" si="24"/>
        <v>0</v>
      </c>
      <c r="BK260" s="165">
        <f t="shared" si="25"/>
        <v>0</v>
      </c>
      <c r="BL260" s="164"/>
      <c r="BM260" s="164"/>
      <c r="BN260" s="164"/>
      <c r="BO260" s="164"/>
    </row>
    <row r="261" spans="1:67" x14ac:dyDescent="0.2">
      <c r="A261" s="1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85">
        <v>106</v>
      </c>
      <c r="AZ261" s="85"/>
      <c r="BA261" s="85">
        <f t="shared" si="19"/>
        <v>0.97213399875470985</v>
      </c>
      <c r="BB261" s="85">
        <f t="shared" si="20"/>
        <v>1.9131253866573155</v>
      </c>
      <c r="BC261" s="66"/>
      <c r="BD261" s="98" t="str">
        <f t="shared" si="21"/>
        <v>NoValue</v>
      </c>
      <c r="BE261" s="85"/>
      <c r="BF261" s="100" t="str">
        <f t="shared" si="22"/>
        <v>NoValue</v>
      </c>
      <c r="BG261" s="85"/>
      <c r="BH261" s="100" t="str">
        <f t="shared" si="23"/>
        <v>NoValue</v>
      </c>
      <c r="BI261" s="66"/>
      <c r="BJ261" s="165">
        <f t="shared" si="24"/>
        <v>0</v>
      </c>
      <c r="BK261" s="165">
        <f t="shared" si="25"/>
        <v>0</v>
      </c>
      <c r="BL261" s="164"/>
      <c r="BM261" s="164"/>
      <c r="BN261" s="164"/>
      <c r="BO261" s="164"/>
    </row>
    <row r="262" spans="1:67" x14ac:dyDescent="0.2">
      <c r="A262" s="1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85">
        <v>107</v>
      </c>
      <c r="AZ262" s="85"/>
      <c r="BA262" s="85">
        <f t="shared" si="19"/>
        <v>0.97239079983309062</v>
      </c>
      <c r="BB262" s="85">
        <f t="shared" si="20"/>
        <v>1.9171537614426728</v>
      </c>
      <c r="BC262" s="66"/>
      <c r="BD262" s="98" t="str">
        <f t="shared" si="21"/>
        <v>NoValue</v>
      </c>
      <c r="BE262" s="85"/>
      <c r="BF262" s="100" t="str">
        <f t="shared" si="22"/>
        <v>NoValue</v>
      </c>
      <c r="BG262" s="85"/>
      <c r="BH262" s="100" t="str">
        <f t="shared" si="23"/>
        <v>NoValue</v>
      </c>
      <c r="BI262" s="66"/>
      <c r="BJ262" s="165">
        <f t="shared" si="24"/>
        <v>0</v>
      </c>
      <c r="BK262" s="165">
        <f t="shared" si="25"/>
        <v>0</v>
      </c>
      <c r="BL262" s="164"/>
      <c r="BM262" s="164"/>
      <c r="BN262" s="164"/>
      <c r="BO262" s="164"/>
    </row>
    <row r="263" spans="1:67" x14ac:dyDescent="0.2">
      <c r="A263" s="1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85">
        <v>108</v>
      </c>
      <c r="AZ263" s="85"/>
      <c r="BA263" s="85">
        <f t="shared" si="19"/>
        <v>0.97264291130024882</v>
      </c>
      <c r="BB263" s="85">
        <f t="shared" si="20"/>
        <v>1.921139068167117</v>
      </c>
      <c r="BC263" s="66"/>
      <c r="BD263" s="98" t="str">
        <f t="shared" si="21"/>
        <v>NoValue</v>
      </c>
      <c r="BE263" s="85"/>
      <c r="BF263" s="100" t="str">
        <f t="shared" si="22"/>
        <v>NoValue</v>
      </c>
      <c r="BG263" s="85"/>
      <c r="BH263" s="100" t="str">
        <f t="shared" si="23"/>
        <v>NoValue</v>
      </c>
      <c r="BI263" s="66"/>
      <c r="BJ263" s="165">
        <f t="shared" si="24"/>
        <v>0</v>
      </c>
      <c r="BK263" s="165">
        <f t="shared" si="25"/>
        <v>0</v>
      </c>
      <c r="BL263" s="164"/>
      <c r="BM263" s="164"/>
      <c r="BN263" s="164"/>
      <c r="BO263" s="164"/>
    </row>
    <row r="264" spans="1:67" x14ac:dyDescent="0.2">
      <c r="A264" s="1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85">
        <v>109</v>
      </c>
      <c r="AZ264" s="85"/>
      <c r="BA264" s="85">
        <f t="shared" si="19"/>
        <v>0.97289046044566008</v>
      </c>
      <c r="BB264" s="85">
        <f t="shared" si="20"/>
        <v>1.925082170718629</v>
      </c>
      <c r="BC264" s="66"/>
      <c r="BD264" s="98" t="str">
        <f t="shared" si="21"/>
        <v>NoValue</v>
      </c>
      <c r="BE264" s="85"/>
      <c r="BF264" s="100" t="str">
        <f t="shared" si="22"/>
        <v>NoValue</v>
      </c>
      <c r="BG264" s="85"/>
      <c r="BH264" s="100" t="str">
        <f t="shared" si="23"/>
        <v>NoValue</v>
      </c>
      <c r="BI264" s="66"/>
      <c r="BJ264" s="165">
        <f t="shared" si="24"/>
        <v>0</v>
      </c>
      <c r="BK264" s="165">
        <f t="shared" si="25"/>
        <v>0</v>
      </c>
      <c r="BL264" s="164"/>
      <c r="BM264" s="164"/>
      <c r="BN264" s="164"/>
      <c r="BO264" s="164"/>
    </row>
    <row r="265" spans="1:67" x14ac:dyDescent="0.2">
      <c r="A265" s="1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85">
        <v>110</v>
      </c>
      <c r="AZ265" s="85"/>
      <c r="BA265" s="85">
        <f t="shared" si="19"/>
        <v>0.97313356999373224</v>
      </c>
      <c r="BB265" s="85">
        <f t="shared" si="20"/>
        <v>1.928983907790804</v>
      </c>
      <c r="BC265" s="66"/>
      <c r="BD265" s="98" t="str">
        <f t="shared" si="21"/>
        <v>NoValue</v>
      </c>
      <c r="BE265" s="85"/>
      <c r="BF265" s="100" t="str">
        <f t="shared" si="22"/>
        <v>NoValue</v>
      </c>
      <c r="BG265" s="85"/>
      <c r="BH265" s="100" t="str">
        <f t="shared" si="23"/>
        <v>NoValue</v>
      </c>
      <c r="BI265" s="66"/>
      <c r="BJ265" s="165">
        <f t="shared" si="24"/>
        <v>0</v>
      </c>
      <c r="BK265" s="165">
        <f t="shared" si="25"/>
        <v>0</v>
      </c>
      <c r="BL265" s="164"/>
      <c r="BM265" s="164"/>
      <c r="BN265" s="164"/>
      <c r="BO265" s="164"/>
    </row>
    <row r="266" spans="1:67" x14ac:dyDescent="0.2">
      <c r="A266" s="1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85">
        <v>111</v>
      </c>
      <c r="AZ266" s="85"/>
      <c r="BA266" s="85">
        <f t="shared" si="19"/>
        <v>0.97337235830662427</v>
      </c>
      <c r="BB266" s="85">
        <f t="shared" si="20"/>
        <v>1.9328450938418575</v>
      </c>
      <c r="BC266" s="66"/>
      <c r="BD266" s="98" t="str">
        <f t="shared" si="21"/>
        <v>NoValue</v>
      </c>
      <c r="BE266" s="85"/>
      <c r="BF266" s="100" t="str">
        <f t="shared" si="22"/>
        <v>NoValue</v>
      </c>
      <c r="BG266" s="85"/>
      <c r="BH266" s="100" t="str">
        <f t="shared" si="23"/>
        <v>NoValue</v>
      </c>
      <c r="BI266" s="66"/>
      <c r="BJ266" s="165">
        <f t="shared" si="24"/>
        <v>0</v>
      </c>
      <c r="BK266" s="165">
        <f t="shared" si="25"/>
        <v>0</v>
      </c>
      <c r="BL266" s="164"/>
      <c r="BM266" s="164"/>
      <c r="BN266" s="164"/>
      <c r="BO266" s="164"/>
    </row>
    <row r="267" spans="1:67" x14ac:dyDescent="0.2">
      <c r="A267" s="1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85">
        <v>112</v>
      </c>
      <c r="AZ267" s="85"/>
      <c r="BA267" s="85">
        <f t="shared" si="19"/>
        <v>0.97360693957634703</v>
      </c>
      <c r="BB267" s="85">
        <f t="shared" si="20"/>
        <v>1.9366665200087521</v>
      </c>
      <c r="BC267" s="66"/>
      <c r="BD267" s="98" t="str">
        <f t="shared" si="21"/>
        <v>NoValue</v>
      </c>
      <c r="BE267" s="85"/>
      <c r="BF267" s="100" t="str">
        <f t="shared" si="22"/>
        <v>NoValue</v>
      </c>
      <c r="BG267" s="85"/>
      <c r="BH267" s="100" t="str">
        <f t="shared" si="23"/>
        <v>NoValue</v>
      </c>
      <c r="BI267" s="66"/>
      <c r="BJ267" s="165">
        <f t="shared" si="24"/>
        <v>0</v>
      </c>
      <c r="BK267" s="165">
        <f t="shared" si="25"/>
        <v>0</v>
      </c>
      <c r="BL267" s="164"/>
      <c r="BM267" s="164"/>
      <c r="BN267" s="164"/>
      <c r="BO267" s="164"/>
    </row>
    <row r="268" spans="1:67" x14ac:dyDescent="0.2">
      <c r="A268" s="1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85">
        <v>113</v>
      </c>
      <c r="AZ268" s="85"/>
      <c r="BA268" s="85">
        <f t="shared" si="19"/>
        <v>0.97383742400680284</v>
      </c>
      <c r="BB268" s="85">
        <f t="shared" si="20"/>
        <v>1.9404489549789576</v>
      </c>
      <c r="BC268" s="66"/>
      <c r="BD268" s="98" t="str">
        <f t="shared" si="21"/>
        <v>NoValue</v>
      </c>
      <c r="BE268" s="85"/>
      <c r="BF268" s="100" t="str">
        <f t="shared" si="22"/>
        <v>NoValue</v>
      </c>
      <c r="BG268" s="85"/>
      <c r="BH268" s="100" t="str">
        <f t="shared" si="23"/>
        <v>NoValue</v>
      </c>
      <c r="BI268" s="66"/>
      <c r="BJ268" s="165">
        <f t="shared" si="24"/>
        <v>0</v>
      </c>
      <c r="BK268" s="165">
        <f t="shared" si="25"/>
        <v>0</v>
      </c>
      <c r="BL268" s="164"/>
      <c r="BM268" s="164"/>
      <c r="BN268" s="164"/>
      <c r="BO268" s="164"/>
    </row>
    <row r="269" spans="1:67" x14ac:dyDescent="0.2">
      <c r="A269" s="1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85">
        <v>114</v>
      </c>
      <c r="AZ269" s="85"/>
      <c r="BA269" s="85">
        <f t="shared" si="19"/>
        <v>0.9740639179863716</v>
      </c>
      <c r="BB269" s="85">
        <f t="shared" si="20"/>
        <v>1.9441931458221497</v>
      </c>
      <c r="BC269" s="66"/>
      <c r="BD269" s="98" t="str">
        <f t="shared" si="21"/>
        <v>NoValue</v>
      </c>
      <c r="BE269" s="85"/>
      <c r="BF269" s="100" t="str">
        <f t="shared" si="22"/>
        <v>NoValue</v>
      </c>
      <c r="BG269" s="85"/>
      <c r="BH269" s="100" t="str">
        <f t="shared" si="23"/>
        <v>NoValue</v>
      </c>
      <c r="BI269" s="66"/>
      <c r="BJ269" s="165">
        <f t="shared" si="24"/>
        <v>0</v>
      </c>
      <c r="BK269" s="165">
        <f t="shared" si="25"/>
        <v>0</v>
      </c>
      <c r="BL269" s="164"/>
      <c r="BM269" s="164"/>
      <c r="BN269" s="164"/>
      <c r="BO269" s="164"/>
    </row>
    <row r="270" spans="1:67" x14ac:dyDescent="0.2">
      <c r="A270" s="1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85">
        <v>115</v>
      </c>
      <c r="AZ270" s="85"/>
      <c r="BA270" s="85">
        <f t="shared" si="19"/>
        <v>0.97428652425161211</v>
      </c>
      <c r="BB270" s="85">
        <f t="shared" si="20"/>
        <v>1.9478998187840233</v>
      </c>
      <c r="BC270" s="66"/>
      <c r="BD270" s="98" t="str">
        <f t="shared" si="21"/>
        <v>NoValue</v>
      </c>
      <c r="BE270" s="85"/>
      <c r="BF270" s="100" t="str">
        <f t="shared" si="22"/>
        <v>NoValue</v>
      </c>
      <c r="BG270" s="85"/>
      <c r="BH270" s="100" t="str">
        <f t="shared" si="23"/>
        <v>NoValue</v>
      </c>
      <c r="BI270" s="66"/>
      <c r="BJ270" s="165">
        <f t="shared" si="24"/>
        <v>0</v>
      </c>
      <c r="BK270" s="165">
        <f t="shared" si="25"/>
        <v>0</v>
      </c>
      <c r="BL270" s="164"/>
      <c r="BM270" s="164"/>
      <c r="BN270" s="164"/>
      <c r="BO270" s="164"/>
    </row>
    <row r="271" spans="1:67" x14ac:dyDescent="0.2">
      <c r="A271" s="1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85">
        <v>116</v>
      </c>
      <c r="AZ271" s="85"/>
      <c r="BA271" s="85">
        <f t="shared" si="19"/>
        <v>0.97450534204260775</v>
      </c>
      <c r="BB271" s="85">
        <f t="shared" si="20"/>
        <v>1.9515696800442837</v>
      </c>
      <c r="BC271" s="66"/>
      <c r="BD271" s="98" t="str">
        <f t="shared" si="21"/>
        <v>NoValue</v>
      </c>
      <c r="BE271" s="85"/>
      <c r="BF271" s="100" t="str">
        <f t="shared" si="22"/>
        <v>NoValue</v>
      </c>
      <c r="BG271" s="85"/>
      <c r="BH271" s="100" t="str">
        <f t="shared" si="23"/>
        <v>NoValue</v>
      </c>
      <c r="BI271" s="66"/>
      <c r="BJ271" s="165">
        <f t="shared" si="24"/>
        <v>0</v>
      </c>
      <c r="BK271" s="165">
        <f t="shared" si="25"/>
        <v>0</v>
      </c>
      <c r="BL271" s="164"/>
      <c r="BM271" s="164"/>
      <c r="BN271" s="164"/>
      <c r="BO271" s="164"/>
    </row>
    <row r="272" spans="1:67" x14ac:dyDescent="0.2">
      <c r="A272" s="1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85">
        <v>117</v>
      </c>
      <c r="AZ272" s="85"/>
      <c r="BA272" s="85">
        <f t="shared" si="19"/>
        <v>0.9747204672504487</v>
      </c>
      <c r="BB272" s="85">
        <f t="shared" si="20"/>
        <v>1.955203416440686</v>
      </c>
      <c r="BC272" s="66"/>
      <c r="BD272" s="98" t="str">
        <f t="shared" si="21"/>
        <v>NoValue</v>
      </c>
      <c r="BE272" s="85"/>
      <c r="BF272" s="100" t="str">
        <f t="shared" si="22"/>
        <v>NoValue</v>
      </c>
      <c r="BG272" s="85"/>
      <c r="BH272" s="100" t="str">
        <f t="shared" si="23"/>
        <v>NoValue</v>
      </c>
      <c r="BI272" s="66"/>
      <c r="BJ272" s="165">
        <f t="shared" si="24"/>
        <v>0</v>
      </c>
      <c r="BK272" s="165">
        <f t="shared" si="25"/>
        <v>0</v>
      </c>
      <c r="BL272" s="164"/>
      <c r="BM272" s="164"/>
      <c r="BN272" s="164"/>
      <c r="BO272" s="164"/>
    </row>
    <row r="273" spans="1:67" x14ac:dyDescent="0.2">
      <c r="A273" s="1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85">
        <v>118</v>
      </c>
      <c r="AZ273" s="85"/>
      <c r="BA273" s="85">
        <f t="shared" si="19"/>
        <v>0.97493199255731322</v>
      </c>
      <c r="BB273" s="85">
        <f t="shared" si="20"/>
        <v>1.958801696160978</v>
      </c>
      <c r="BC273" s="66"/>
      <c r="BD273" s="98" t="str">
        <f t="shared" si="21"/>
        <v>NoValue</v>
      </c>
      <c r="BE273" s="85"/>
      <c r="BF273" s="100" t="str">
        <f t="shared" si="22"/>
        <v>NoValue</v>
      </c>
      <c r="BG273" s="85"/>
      <c r="BH273" s="100" t="str">
        <f t="shared" si="23"/>
        <v>NoValue</v>
      </c>
      <c r="BI273" s="66"/>
      <c r="BJ273" s="165">
        <f t="shared" si="24"/>
        <v>0</v>
      </c>
      <c r="BK273" s="165">
        <f t="shared" si="25"/>
        <v>0</v>
      </c>
      <c r="BL273" s="164"/>
      <c r="BM273" s="164"/>
      <c r="BN273" s="164"/>
      <c r="BO273" s="164"/>
    </row>
    <row r="274" spans="1:67" x14ac:dyDescent="0.2">
      <c r="A274" s="1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85">
        <v>119</v>
      </c>
      <c r="AZ274" s="85"/>
      <c r="BA274" s="85">
        <f t="shared" si="19"/>
        <v>0.97514000756957564</v>
      </c>
      <c r="BB274" s="85">
        <f t="shared" si="20"/>
        <v>1.9623651694043849</v>
      </c>
      <c r="BC274" s="66"/>
      <c r="BD274" s="98" t="str">
        <f t="shared" si="21"/>
        <v>NoValue</v>
      </c>
      <c r="BE274" s="85"/>
      <c r="BF274" s="100" t="str">
        <f t="shared" si="22"/>
        <v>NoValue</v>
      </c>
      <c r="BG274" s="85"/>
      <c r="BH274" s="100" t="str">
        <f t="shared" si="23"/>
        <v>NoValue</v>
      </c>
      <c r="BI274" s="66"/>
      <c r="BJ274" s="165">
        <f t="shared" si="24"/>
        <v>0</v>
      </c>
      <c r="BK274" s="165">
        <f t="shared" si="25"/>
        <v>0</v>
      </c>
      <c r="BL274" s="164"/>
      <c r="BM274" s="164"/>
      <c r="BN274" s="164"/>
      <c r="BO274" s="164"/>
    </row>
    <row r="275" spans="1:67" x14ac:dyDescent="0.2">
      <c r="A275" s="1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85">
        <v>120</v>
      </c>
      <c r="AZ275" s="85"/>
      <c r="BA275" s="85">
        <f t="shared" si="19"/>
        <v>0.97534459894434367</v>
      </c>
      <c r="BB275" s="85">
        <f t="shared" si="20"/>
        <v>1.9658944690142344</v>
      </c>
      <c r="BC275" s="66"/>
      <c r="BD275" s="98" t="str">
        <f>IF(BJ275&gt;0,LN(BJ275),"NoValue")</f>
        <v>NoValue</v>
      </c>
      <c r="BE275" s="85"/>
      <c r="BF275" s="100" t="str">
        <f t="shared" si="22"/>
        <v>NoValue</v>
      </c>
      <c r="BG275" s="85"/>
      <c r="BH275" s="100" t="str">
        <f t="shared" si="23"/>
        <v>NoValue</v>
      </c>
      <c r="BI275" s="66"/>
      <c r="BJ275" s="165">
        <f t="shared" si="24"/>
        <v>0</v>
      </c>
      <c r="BK275" s="165">
        <f t="shared" si="25"/>
        <v>0</v>
      </c>
      <c r="BL275" s="164"/>
      <c r="BM275" s="164"/>
      <c r="BN275" s="164"/>
      <c r="BO275" s="164"/>
    </row>
    <row r="276" spans="1:67" x14ac:dyDescent="0.2"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</row>
    <row r="277" spans="1:67" x14ac:dyDescent="0.2"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</row>
    <row r="278" spans="1:67" x14ac:dyDescent="0.2"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286" t="s">
        <v>115</v>
      </c>
      <c r="AZ278" s="286"/>
      <c r="BA278" s="286"/>
      <c r="BB278" s="286"/>
      <c r="BC278" s="66"/>
      <c r="BD278" s="110"/>
      <c r="BE278" s="110"/>
      <c r="BF278" s="110"/>
      <c r="BG278" s="110"/>
      <c r="BH278" s="110"/>
      <c r="BI278" s="111"/>
      <c r="BJ278" s="110"/>
      <c r="BK278" s="110"/>
      <c r="BL278" s="66"/>
      <c r="BM278" s="66"/>
      <c r="BN278" s="66"/>
      <c r="BO278" s="66"/>
    </row>
    <row r="279" spans="1:67" x14ac:dyDescent="0.2"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286"/>
      <c r="AZ279" s="286"/>
      <c r="BA279" s="286"/>
      <c r="BB279" s="286"/>
      <c r="BC279" s="66"/>
      <c r="BD279" s="110"/>
      <c r="BE279" s="110"/>
      <c r="BF279" s="110"/>
      <c r="BG279" s="110"/>
      <c r="BH279" s="110"/>
      <c r="BI279" s="111"/>
      <c r="BJ279" s="110"/>
      <c r="BK279" s="110"/>
      <c r="BL279" s="66"/>
      <c r="BM279" s="66"/>
      <c r="BN279" s="66"/>
      <c r="BO279" s="66"/>
    </row>
    <row r="280" spans="1:67" x14ac:dyDescent="0.2"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85"/>
      <c r="AZ280" s="85"/>
      <c r="BA280" s="85" t="s">
        <v>123</v>
      </c>
      <c r="BB280" s="85"/>
      <c r="BC280" s="66"/>
      <c r="BD280" s="112"/>
      <c r="BE280" s="111"/>
      <c r="BF280" s="113"/>
      <c r="BG280" s="114"/>
      <c r="BH280" s="114"/>
      <c r="BI280" s="114"/>
      <c r="BJ280" s="115"/>
      <c r="BK280" s="115"/>
      <c r="BL280" s="66"/>
      <c r="BM280" s="66"/>
      <c r="BN280" s="66"/>
      <c r="BO280" s="66"/>
    </row>
    <row r="281" spans="1:67" x14ac:dyDescent="0.2"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97" t="s">
        <v>80</v>
      </c>
      <c r="AZ281" s="97"/>
      <c r="BA281" s="97" t="s">
        <v>79</v>
      </c>
      <c r="BB281" s="97" t="s">
        <v>78</v>
      </c>
      <c r="BC281" s="94"/>
      <c r="BD281" s="116"/>
      <c r="BE281" s="111"/>
      <c r="BF281" s="111"/>
      <c r="BG281" s="111"/>
      <c r="BH281" s="111"/>
      <c r="BI281" s="111"/>
      <c r="BJ281" s="111"/>
      <c r="BK281" s="111"/>
      <c r="BL281" s="66"/>
      <c r="BM281" s="66"/>
      <c r="BN281" s="66"/>
      <c r="BO281" s="66"/>
    </row>
    <row r="282" spans="1:67" x14ac:dyDescent="0.2"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85">
        <v>1</v>
      </c>
      <c r="AZ282" s="85"/>
      <c r="BA282" s="85">
        <f>POWER((1-0.99),1/AY282)</f>
        <v>1.0000000000000009E-2</v>
      </c>
      <c r="BB282" s="85">
        <f>NORMSINV(BA282)</f>
        <v>-2.3263478740408408</v>
      </c>
      <c r="BC282" s="66"/>
      <c r="BD282" s="116"/>
      <c r="BE282" s="111"/>
      <c r="BF282" s="117"/>
      <c r="BG282" s="111"/>
      <c r="BH282" s="117"/>
      <c r="BI282" s="111"/>
      <c r="BJ282" s="111"/>
      <c r="BK282" s="111"/>
      <c r="BL282" s="66"/>
      <c r="BM282" s="66"/>
      <c r="BN282" s="66"/>
      <c r="BO282" s="66"/>
    </row>
    <row r="283" spans="1:67" x14ac:dyDescent="0.2"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85">
        <v>2</v>
      </c>
      <c r="AZ283" s="85"/>
      <c r="BA283" s="85">
        <f t="shared" ref="BA283:BA346" si="26">POWER((1-0.99),1/AY283)</f>
        <v>0.10000000000000005</v>
      </c>
      <c r="BB283" s="85">
        <f t="shared" ref="BB283:BB346" si="27">NORMSINV(BA283)</f>
        <v>-1.2815515655446008</v>
      </c>
      <c r="BC283" s="66"/>
      <c r="BD283" s="116"/>
      <c r="BE283" s="111"/>
      <c r="BF283" s="117"/>
      <c r="BG283" s="111"/>
      <c r="BH283" s="117"/>
      <c r="BI283" s="111"/>
      <c r="BJ283" s="111"/>
      <c r="BK283" s="111"/>
      <c r="BL283" s="66"/>
      <c r="BM283" s="66"/>
      <c r="BN283" s="66"/>
      <c r="BO283" s="66"/>
    </row>
    <row r="284" spans="1:67" x14ac:dyDescent="0.2"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85">
        <v>3</v>
      </c>
      <c r="AZ284" s="85"/>
      <c r="BA284" s="85">
        <f t="shared" si="26"/>
        <v>0.21544346900318845</v>
      </c>
      <c r="BB284" s="85">
        <f t="shared" si="27"/>
        <v>-0.78767481954636798</v>
      </c>
      <c r="BC284" s="66"/>
      <c r="BD284" s="116"/>
      <c r="BE284" s="111"/>
      <c r="BF284" s="117"/>
      <c r="BG284" s="111"/>
      <c r="BH284" s="117"/>
      <c r="BI284" s="111"/>
      <c r="BJ284" s="111"/>
      <c r="BK284" s="111"/>
      <c r="BL284" s="66"/>
      <c r="BM284" s="66"/>
      <c r="BN284" s="66"/>
      <c r="BO284" s="66"/>
    </row>
    <row r="285" spans="1:67" x14ac:dyDescent="0.2"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85">
        <v>4</v>
      </c>
      <c r="AZ285" s="85"/>
      <c r="BA285" s="85">
        <f t="shared" si="26"/>
        <v>0.316227766016838</v>
      </c>
      <c r="BB285" s="85">
        <f t="shared" si="27"/>
        <v>-0.4782735323761626</v>
      </c>
      <c r="BC285" s="66"/>
      <c r="BD285" s="116"/>
      <c r="BE285" s="111"/>
      <c r="BF285" s="117"/>
      <c r="BG285" s="111"/>
      <c r="BH285" s="117"/>
      <c r="BI285" s="111"/>
      <c r="BJ285" s="111"/>
      <c r="BK285" s="111"/>
      <c r="BL285" s="66"/>
      <c r="BM285" s="66"/>
      <c r="BN285" s="66"/>
      <c r="BO285" s="66"/>
    </row>
    <row r="286" spans="1:67" x14ac:dyDescent="0.2"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85">
        <v>5</v>
      </c>
      <c r="AZ286" s="85"/>
      <c r="BA286" s="85">
        <f t="shared" si="26"/>
        <v>0.39810717055349726</v>
      </c>
      <c r="BB286" s="85">
        <f t="shared" si="27"/>
        <v>-0.2582495215075139</v>
      </c>
      <c r="BC286" s="66"/>
      <c r="BD286" s="116"/>
      <c r="BE286" s="111"/>
      <c r="BF286" s="117"/>
      <c r="BG286" s="111"/>
      <c r="BH286" s="117"/>
      <c r="BI286" s="111"/>
      <c r="BJ286" s="111"/>
      <c r="BK286" s="111"/>
      <c r="BL286" s="66"/>
      <c r="BM286" s="66"/>
      <c r="BN286" s="66"/>
      <c r="BO286" s="66"/>
    </row>
    <row r="287" spans="1:67" x14ac:dyDescent="0.2"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85">
        <v>6</v>
      </c>
      <c r="AZ287" s="85"/>
      <c r="BA287" s="85">
        <f t="shared" si="26"/>
        <v>0.46415888336127797</v>
      </c>
      <c r="BB287" s="85">
        <f t="shared" si="27"/>
        <v>-8.9961553553720347E-2</v>
      </c>
      <c r="BC287" s="66"/>
      <c r="BD287" s="116"/>
      <c r="BE287" s="111"/>
      <c r="BF287" s="117"/>
      <c r="BG287" s="111"/>
      <c r="BH287" s="117"/>
      <c r="BI287" s="111"/>
      <c r="BJ287" s="111"/>
      <c r="BK287" s="111"/>
      <c r="BL287" s="66"/>
      <c r="BM287" s="66"/>
      <c r="BN287" s="66"/>
      <c r="BO287" s="66"/>
    </row>
    <row r="288" spans="1:67" x14ac:dyDescent="0.2"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85">
        <v>7</v>
      </c>
      <c r="AZ288" s="85"/>
      <c r="BA288" s="85">
        <f t="shared" si="26"/>
        <v>0.51794746792312119</v>
      </c>
      <c r="BB288" s="85">
        <f t="shared" si="27"/>
        <v>4.5002816292268384E-2</v>
      </c>
      <c r="BC288" s="66"/>
      <c r="BD288" s="116"/>
      <c r="BE288" s="111"/>
      <c r="BF288" s="117"/>
      <c r="BG288" s="111"/>
      <c r="BH288" s="117"/>
      <c r="BI288" s="111"/>
      <c r="BJ288" s="111"/>
      <c r="BK288" s="111"/>
      <c r="BL288" s="66"/>
      <c r="BM288" s="66"/>
      <c r="BN288" s="66"/>
      <c r="BO288" s="66"/>
    </row>
    <row r="289" spans="21:67" x14ac:dyDescent="0.2"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85">
        <v>8</v>
      </c>
      <c r="AZ289" s="85"/>
      <c r="BA289" s="85">
        <f t="shared" si="26"/>
        <v>0.56234132519034907</v>
      </c>
      <c r="BB289" s="85">
        <f t="shared" si="27"/>
        <v>0.15690800666514135</v>
      </c>
      <c r="BC289" s="66"/>
      <c r="BD289" s="116"/>
      <c r="BE289" s="111"/>
      <c r="BF289" s="117"/>
      <c r="BG289" s="111"/>
      <c r="BH289" s="117"/>
      <c r="BI289" s="111"/>
      <c r="BJ289" s="111"/>
      <c r="BK289" s="111"/>
      <c r="BL289" s="66"/>
      <c r="BM289" s="66"/>
      <c r="BN289" s="66"/>
      <c r="BO289" s="66"/>
    </row>
    <row r="290" spans="21:67" x14ac:dyDescent="0.2"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85">
        <v>9</v>
      </c>
      <c r="AZ290" s="85"/>
      <c r="BA290" s="85">
        <f t="shared" si="26"/>
        <v>0.59948425031894104</v>
      </c>
      <c r="BB290" s="85">
        <f t="shared" si="27"/>
        <v>0.2520123739924357</v>
      </c>
      <c r="BC290" s="66"/>
      <c r="BD290" s="116"/>
      <c r="BE290" s="111"/>
      <c r="BF290" s="117"/>
      <c r="BG290" s="111"/>
      <c r="BH290" s="117"/>
      <c r="BI290" s="111"/>
      <c r="BJ290" s="111"/>
      <c r="BK290" s="111"/>
      <c r="BL290" s="66"/>
      <c r="BM290" s="66"/>
      <c r="BN290" s="66"/>
      <c r="BO290" s="66"/>
    </row>
    <row r="291" spans="21:67" x14ac:dyDescent="0.2"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85">
        <v>10</v>
      </c>
      <c r="AZ291" s="85"/>
      <c r="BA291" s="85">
        <f t="shared" si="26"/>
        <v>0.63095734448019325</v>
      </c>
      <c r="BB291" s="85">
        <f t="shared" si="27"/>
        <v>0.33438996468698806</v>
      </c>
      <c r="BC291" s="66"/>
      <c r="BD291" s="116"/>
      <c r="BE291" s="111"/>
      <c r="BF291" s="117"/>
      <c r="BG291" s="111"/>
      <c r="BH291" s="117"/>
      <c r="BI291" s="111"/>
      <c r="BJ291" s="111"/>
      <c r="BK291" s="111"/>
      <c r="BL291" s="66"/>
      <c r="BM291" s="66"/>
      <c r="BN291" s="66"/>
      <c r="BO291" s="66"/>
    </row>
    <row r="292" spans="21:67" x14ac:dyDescent="0.2"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85">
        <v>11</v>
      </c>
      <c r="AZ292" s="85"/>
      <c r="BA292" s="85">
        <f t="shared" si="26"/>
        <v>0.65793322465756798</v>
      </c>
      <c r="BB292" s="85">
        <f t="shared" si="27"/>
        <v>0.40682904768917444</v>
      </c>
      <c r="BC292" s="66"/>
      <c r="BD292" s="116"/>
      <c r="BE292" s="111"/>
      <c r="BF292" s="117"/>
      <c r="BG292" s="111"/>
      <c r="BH292" s="117"/>
      <c r="BI292" s="111"/>
      <c r="BJ292" s="111"/>
      <c r="BK292" s="111"/>
      <c r="BL292" s="66"/>
      <c r="BM292" s="66"/>
      <c r="BN292" s="66"/>
      <c r="BO292" s="66"/>
    </row>
    <row r="293" spans="21:67" x14ac:dyDescent="0.2"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85">
        <v>12</v>
      </c>
      <c r="AZ293" s="85"/>
      <c r="BA293" s="85">
        <f t="shared" si="26"/>
        <v>0.68129206905796136</v>
      </c>
      <c r="BB293" s="85">
        <f t="shared" si="27"/>
        <v>0.47131492103221717</v>
      </c>
      <c r="BC293" s="66"/>
      <c r="BD293" s="116"/>
      <c r="BE293" s="111"/>
      <c r="BF293" s="117"/>
      <c r="BG293" s="111"/>
      <c r="BH293" s="117"/>
      <c r="BI293" s="111"/>
      <c r="BJ293" s="111"/>
      <c r="BK293" s="111"/>
      <c r="BL293" s="66"/>
      <c r="BM293" s="66"/>
      <c r="BN293" s="66"/>
      <c r="BO293" s="66"/>
    </row>
    <row r="294" spans="21:67" x14ac:dyDescent="0.2"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85">
        <v>13</v>
      </c>
      <c r="AZ294" s="85"/>
      <c r="BA294" s="85">
        <f t="shared" si="26"/>
        <v>0.70170382867038283</v>
      </c>
      <c r="BB294" s="85">
        <f t="shared" si="27"/>
        <v>0.52930722751576198</v>
      </c>
      <c r="BC294" s="66"/>
      <c r="BD294" s="116"/>
      <c r="BE294" s="111"/>
      <c r="BF294" s="117"/>
      <c r="BG294" s="111"/>
      <c r="BH294" s="117"/>
      <c r="BI294" s="111"/>
      <c r="BJ294" s="111"/>
      <c r="BK294" s="111"/>
      <c r="BL294" s="66"/>
      <c r="BM294" s="66"/>
      <c r="BN294" s="66"/>
      <c r="BO294" s="66"/>
    </row>
    <row r="295" spans="21:67" x14ac:dyDescent="0.2"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85">
        <v>14</v>
      </c>
      <c r="AZ295" s="85"/>
      <c r="BA295" s="85">
        <f t="shared" si="26"/>
        <v>0.71968567300115205</v>
      </c>
      <c r="BB295" s="85">
        <f t="shared" si="27"/>
        <v>0.58190799643167812</v>
      </c>
      <c r="BC295" s="66"/>
      <c r="BD295" s="116"/>
      <c r="BE295" s="111"/>
      <c r="BF295" s="117"/>
      <c r="BG295" s="111"/>
      <c r="BH295" s="117"/>
      <c r="BI295" s="111"/>
      <c r="BJ295" s="111"/>
      <c r="BK295" s="111"/>
      <c r="BL295" s="66"/>
      <c r="BM295" s="66"/>
      <c r="BN295" s="66"/>
      <c r="BO295" s="66"/>
    </row>
    <row r="296" spans="21:67" x14ac:dyDescent="0.2"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85">
        <v>15</v>
      </c>
      <c r="AZ296" s="85"/>
      <c r="BA296" s="85">
        <f t="shared" si="26"/>
        <v>0.73564225445964138</v>
      </c>
      <c r="BB296" s="85">
        <f t="shared" si="27"/>
        <v>0.62996804565666753</v>
      </c>
      <c r="BC296" s="66"/>
      <c r="BD296" s="116"/>
      <c r="BE296" s="111"/>
      <c r="BF296" s="117"/>
      <c r="BG296" s="111"/>
      <c r="BH296" s="117"/>
      <c r="BI296" s="111"/>
      <c r="BJ296" s="111"/>
      <c r="BK296" s="111"/>
      <c r="BL296" s="66"/>
      <c r="BM296" s="66"/>
      <c r="BN296" s="66"/>
      <c r="BO296" s="66"/>
    </row>
    <row r="297" spans="21:67" x14ac:dyDescent="0.2"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85">
        <v>16</v>
      </c>
      <c r="AZ297" s="85"/>
      <c r="BA297" s="85">
        <f t="shared" si="26"/>
        <v>0.74989420933245587</v>
      </c>
      <c r="BB297" s="85">
        <f t="shared" si="27"/>
        <v>0.67415687860309825</v>
      </c>
      <c r="BC297" s="66"/>
      <c r="BD297" s="116"/>
      <c r="BE297" s="111"/>
      <c r="BF297" s="117"/>
      <c r="BG297" s="111"/>
      <c r="BH297" s="117"/>
      <c r="BI297" s="111"/>
      <c r="BJ297" s="111"/>
      <c r="BK297" s="111"/>
      <c r="BL297" s="66"/>
      <c r="BM297" s="66"/>
      <c r="BN297" s="66"/>
      <c r="BO297" s="66"/>
    </row>
    <row r="298" spans="21:67" x14ac:dyDescent="0.2"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85">
        <v>17</v>
      </c>
      <c r="AZ298" s="85"/>
      <c r="BA298" s="85">
        <f t="shared" si="26"/>
        <v>0.76269858590234441</v>
      </c>
      <c r="BB298" s="85">
        <f t="shared" si="27"/>
        <v>0.71501005818519947</v>
      </c>
      <c r="BC298" s="66"/>
      <c r="BD298" s="116"/>
      <c r="BE298" s="111"/>
      <c r="BF298" s="117"/>
      <c r="BG298" s="111"/>
      <c r="BH298" s="117"/>
      <c r="BI298" s="111"/>
      <c r="BJ298" s="111"/>
      <c r="BK298" s="111"/>
      <c r="BL298" s="66"/>
      <c r="BM298" s="66"/>
      <c r="BN298" s="66"/>
      <c r="BO298" s="66"/>
    </row>
    <row r="299" spans="21:67" x14ac:dyDescent="0.2"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85">
        <v>18</v>
      </c>
      <c r="AZ299" s="85"/>
      <c r="BA299" s="85">
        <f t="shared" si="26"/>
        <v>0.77426368268112711</v>
      </c>
      <c r="BB299" s="85">
        <f t="shared" si="27"/>
        <v>0.752962190727408</v>
      </c>
      <c r="BC299" s="66"/>
      <c r="BD299" s="116"/>
      <c r="BE299" s="111"/>
      <c r="BF299" s="117"/>
      <c r="BG299" s="111"/>
      <c r="BH299" s="117"/>
      <c r="BI299" s="111"/>
      <c r="BJ299" s="111"/>
      <c r="BK299" s="111"/>
      <c r="BL299" s="66"/>
      <c r="BM299" s="66"/>
      <c r="BN299" s="66"/>
      <c r="BO299" s="66"/>
    </row>
    <row r="300" spans="21:67" x14ac:dyDescent="0.2"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85">
        <v>19</v>
      </c>
      <c r="AZ300" s="85"/>
      <c r="BA300" s="85">
        <f t="shared" si="26"/>
        <v>0.78475997035146128</v>
      </c>
      <c r="BB300" s="85">
        <f t="shared" si="27"/>
        <v>0.78837043452811684</v>
      </c>
      <c r="BC300" s="66"/>
      <c r="BD300" s="116"/>
      <c r="BE300" s="111"/>
      <c r="BF300" s="117"/>
      <c r="BG300" s="111"/>
      <c r="BH300" s="117"/>
      <c r="BI300" s="111"/>
      <c r="BJ300" s="111"/>
      <c r="BK300" s="111"/>
      <c r="BL300" s="66"/>
      <c r="BM300" s="66"/>
      <c r="BN300" s="66"/>
      <c r="BO300" s="66"/>
    </row>
    <row r="301" spans="21:67" x14ac:dyDescent="0.2"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85">
        <v>20</v>
      </c>
      <c r="AZ301" s="85"/>
      <c r="BA301" s="85">
        <f t="shared" si="26"/>
        <v>0.79432823472428149</v>
      </c>
      <c r="BB301" s="85">
        <f t="shared" si="27"/>
        <v>0.8215316028830929</v>
      </c>
      <c r="BC301" s="66"/>
      <c r="BD301" s="116"/>
      <c r="BE301" s="111"/>
      <c r="BF301" s="117"/>
      <c r="BG301" s="111"/>
      <c r="BH301" s="117"/>
      <c r="BI301" s="111"/>
      <c r="BJ301" s="111"/>
      <c r="BK301" s="111"/>
      <c r="BL301" s="66"/>
      <c r="BM301" s="66"/>
      <c r="BN301" s="66"/>
      <c r="BO301" s="66"/>
    </row>
    <row r="302" spans="21:67" x14ac:dyDescent="0.2"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85">
        <v>21</v>
      </c>
      <c r="AZ302" s="85"/>
      <c r="BA302" s="85">
        <f t="shared" si="26"/>
        <v>0.80308572213915141</v>
      </c>
      <c r="BB302" s="85">
        <f t="shared" si="27"/>
        <v>0.85269483531129964</v>
      </c>
      <c r="BC302" s="66"/>
      <c r="BD302" s="116"/>
      <c r="BE302" s="111"/>
      <c r="BF302" s="117"/>
      <c r="BG302" s="111"/>
      <c r="BH302" s="117"/>
      <c r="BI302" s="111"/>
      <c r="BJ302" s="111"/>
      <c r="BK302" s="111"/>
      <c r="BL302" s="66"/>
      <c r="BM302" s="66"/>
      <c r="BN302" s="66"/>
      <c r="BO302" s="66"/>
    </row>
    <row r="303" spans="21:67" x14ac:dyDescent="0.2"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85">
        <v>22</v>
      </c>
      <c r="AZ303" s="85"/>
      <c r="BA303" s="85">
        <f t="shared" si="26"/>
        <v>0.81113083078968706</v>
      </c>
      <c r="BB303" s="85">
        <f t="shared" si="27"/>
        <v>0.88207113884446242</v>
      </c>
      <c r="BC303" s="66"/>
      <c r="BD303" s="116"/>
      <c r="BE303" s="111"/>
      <c r="BF303" s="117"/>
      <c r="BG303" s="111"/>
      <c r="BH303" s="117"/>
      <c r="BI303" s="111"/>
      <c r="BJ303" s="111"/>
      <c r="BK303" s="111"/>
      <c r="BL303" s="66"/>
      <c r="BM303" s="66"/>
      <c r="BN303" s="66"/>
      <c r="BO303" s="66"/>
    </row>
    <row r="304" spans="21:67" x14ac:dyDescent="0.2"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85">
        <v>23</v>
      </c>
      <c r="AZ304" s="85"/>
      <c r="BA304" s="85">
        <f t="shared" si="26"/>
        <v>0.81854673070690287</v>
      </c>
      <c r="BB304" s="85">
        <f t="shared" si="27"/>
        <v>0.90984067781184363</v>
      </c>
      <c r="BC304" s="66"/>
      <c r="BD304" s="116"/>
      <c r="BE304" s="111"/>
      <c r="BF304" s="117"/>
      <c r="BG304" s="111"/>
      <c r="BH304" s="117"/>
      <c r="BI304" s="111"/>
      <c r="BJ304" s="111"/>
      <c r="BK304" s="111"/>
      <c r="BL304" s="66"/>
      <c r="BM304" s="66"/>
      <c r="BN304" s="66"/>
      <c r="BO304" s="66"/>
    </row>
    <row r="305" spans="21:67" x14ac:dyDescent="0.2"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85">
        <v>24</v>
      </c>
      <c r="AZ305" s="85"/>
      <c r="BA305" s="85">
        <f t="shared" si="26"/>
        <v>0.82540418526801851</v>
      </c>
      <c r="BB305" s="85">
        <f t="shared" si="27"/>
        <v>0.93615841702808422</v>
      </c>
      <c r="BC305" s="66"/>
      <c r="BD305" s="116"/>
      <c r="BE305" s="111"/>
      <c r="BF305" s="117"/>
      <c r="BG305" s="111"/>
      <c r="BH305" s="117"/>
      <c r="BI305" s="111"/>
      <c r="BJ305" s="111"/>
      <c r="BK305" s="111"/>
      <c r="BL305" s="66"/>
      <c r="BM305" s="66"/>
      <c r="BN305" s="66"/>
      <c r="BO305" s="66"/>
    </row>
    <row r="306" spans="21:67" x14ac:dyDescent="0.2"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85">
        <v>25</v>
      </c>
      <c r="AZ306" s="85"/>
      <c r="BA306" s="85">
        <f t="shared" si="26"/>
        <v>0.83176377110267097</v>
      </c>
      <c r="BB306" s="85">
        <f t="shared" si="27"/>
        <v>0.96115854264487877</v>
      </c>
      <c r="BC306" s="66"/>
      <c r="BD306" s="116"/>
      <c r="BE306" s="111"/>
      <c r="BF306" s="117"/>
      <c r="BG306" s="111"/>
      <c r="BH306" s="117"/>
      <c r="BI306" s="111"/>
      <c r="BJ306" s="111"/>
      <c r="BK306" s="111"/>
      <c r="BL306" s="66"/>
      <c r="BM306" s="66"/>
      <c r="BN306" s="66"/>
      <c r="BO306" s="66"/>
    </row>
    <row r="307" spans="21:67" x14ac:dyDescent="0.2"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85">
        <v>26</v>
      </c>
      <c r="AZ307" s="85"/>
      <c r="BA307" s="85">
        <f t="shared" si="26"/>
        <v>0.83767764006829193</v>
      </c>
      <c r="BB307" s="85">
        <f t="shared" si="27"/>
        <v>0.98495796321028384</v>
      </c>
      <c r="BC307" s="66"/>
      <c r="BD307" s="116"/>
      <c r="BE307" s="111"/>
      <c r="BF307" s="117"/>
      <c r="BG307" s="111"/>
      <c r="BH307" s="117"/>
      <c r="BI307" s="111"/>
      <c r="BJ307" s="111"/>
      <c r="BK307" s="111"/>
      <c r="BL307" s="66"/>
      <c r="BM307" s="66"/>
      <c r="BN307" s="66"/>
      <c r="BO307" s="66"/>
    </row>
    <row r="308" spans="21:67" x14ac:dyDescent="0.2"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85">
        <v>27</v>
      </c>
      <c r="AZ308" s="85"/>
      <c r="BA308" s="85">
        <f t="shared" si="26"/>
        <v>0.84319092928662576</v>
      </c>
      <c r="BB308" s="85">
        <f t="shared" si="27"/>
        <v>1.0076591099672403</v>
      </c>
      <c r="BC308" s="66"/>
      <c r="BD308" s="116"/>
      <c r="BE308" s="111"/>
      <c r="BF308" s="117"/>
      <c r="BG308" s="111"/>
      <c r="BH308" s="117"/>
      <c r="BI308" s="111"/>
      <c r="BJ308" s="111"/>
      <c r="BK308" s="111"/>
      <c r="BL308" s="66"/>
      <c r="BM308" s="66"/>
      <c r="BN308" s="66"/>
      <c r="BO308" s="66"/>
    </row>
    <row r="309" spans="21:67" x14ac:dyDescent="0.2"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85">
        <v>28</v>
      </c>
      <c r="AZ309" s="85"/>
      <c r="BA309" s="85">
        <f t="shared" si="26"/>
        <v>0.84834289824407205</v>
      </c>
      <c r="BB309" s="85">
        <f t="shared" si="27"/>
        <v>1.0293521971685169</v>
      </c>
      <c r="BC309" s="66"/>
      <c r="BD309" s="116"/>
      <c r="BE309" s="111"/>
      <c r="BF309" s="117"/>
      <c r="BG309" s="111"/>
      <c r="BH309" s="117"/>
      <c r="BI309" s="111"/>
      <c r="BJ309" s="111"/>
      <c r="BK309" s="111"/>
      <c r="BL309" s="66"/>
      <c r="BM309" s="66"/>
      <c r="BN309" s="66"/>
      <c r="BO309" s="66"/>
    </row>
    <row r="310" spans="21:67" x14ac:dyDescent="0.2"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85">
        <v>29</v>
      </c>
      <c r="AZ310" s="85"/>
      <c r="BA310" s="85">
        <f t="shared" si="26"/>
        <v>0.85316785241728088</v>
      </c>
      <c r="BB310" s="85">
        <f t="shared" si="27"/>
        <v>1.0501170619298184</v>
      </c>
      <c r="BC310" s="66"/>
      <c r="BD310" s="116"/>
      <c r="BE310" s="111"/>
      <c r="BF310" s="117"/>
      <c r="BG310" s="111"/>
      <c r="BH310" s="117"/>
      <c r="BI310" s="111"/>
      <c r="BJ310" s="111"/>
      <c r="BK310" s="111"/>
      <c r="BL310" s="66"/>
      <c r="BM310" s="66"/>
      <c r="BN310" s="66"/>
      <c r="BO310" s="66"/>
    </row>
    <row r="311" spans="21:67" x14ac:dyDescent="0.2"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85">
        <v>30</v>
      </c>
      <c r="AZ311" s="85"/>
      <c r="BA311" s="85">
        <f t="shared" si="26"/>
        <v>0.85769589859089412</v>
      </c>
      <c r="BB311" s="85">
        <f t="shared" si="27"/>
        <v>1.0700246735169812</v>
      </c>
      <c r="BC311" s="66"/>
      <c r="BD311" s="116"/>
      <c r="BE311" s="111"/>
      <c r="BF311" s="117"/>
      <c r="BG311" s="111"/>
      <c r="BH311" s="117"/>
      <c r="BI311" s="111"/>
      <c r="BJ311" s="111"/>
      <c r="BK311" s="111"/>
      <c r="BL311" s="66"/>
      <c r="BM311" s="66"/>
      <c r="BN311" s="66"/>
      <c r="BO311" s="66"/>
    </row>
    <row r="312" spans="21:67" x14ac:dyDescent="0.2"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85">
        <v>31</v>
      </c>
      <c r="AZ312" s="85"/>
      <c r="BA312" s="85">
        <f t="shared" si="26"/>
        <v>0.86195356647530308</v>
      </c>
      <c r="BB312" s="85">
        <f t="shared" si="27"/>
        <v>1.0891383804138643</v>
      </c>
      <c r="BC312" s="66"/>
      <c r="BD312" s="116"/>
      <c r="BE312" s="111"/>
      <c r="BF312" s="117"/>
      <c r="BG312" s="111"/>
      <c r="BH312" s="117"/>
      <c r="BI312" s="111"/>
      <c r="BJ312" s="111"/>
      <c r="BK312" s="111"/>
      <c r="BL312" s="66"/>
      <c r="BM312" s="66"/>
      <c r="BN312" s="66"/>
      <c r="BO312" s="66"/>
    </row>
    <row r="313" spans="21:67" x14ac:dyDescent="0.2"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85">
        <v>32</v>
      </c>
      <c r="AZ313" s="85"/>
      <c r="BA313" s="85">
        <f t="shared" si="26"/>
        <v>0.86596432336006535</v>
      </c>
      <c r="BB313" s="85">
        <f t="shared" si="27"/>
        <v>1.1075149476562545</v>
      </c>
      <c r="BC313" s="66"/>
      <c r="BD313" s="116"/>
      <c r="BE313" s="111"/>
      <c r="BF313" s="117"/>
      <c r="BG313" s="111"/>
      <c r="BH313" s="117"/>
      <c r="BI313" s="111"/>
      <c r="BJ313" s="111"/>
      <c r="BK313" s="111"/>
      <c r="BL313" s="66"/>
      <c r="BM313" s="66"/>
      <c r="BN313" s="66"/>
      <c r="BO313" s="66"/>
    </row>
    <row r="314" spans="21:67" x14ac:dyDescent="0.2"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85">
        <v>33</v>
      </c>
      <c r="AZ314" s="85"/>
      <c r="BA314" s="85">
        <f t="shared" si="26"/>
        <v>0.86974900261778332</v>
      </c>
      <c r="BB314" s="85">
        <f t="shared" si="27"/>
        <v>1.125205425112858</v>
      </c>
      <c r="BC314" s="66"/>
      <c r="BD314" s="116"/>
      <c r="BE314" s="111"/>
      <c r="BF314" s="117"/>
      <c r="BG314" s="111"/>
      <c r="BH314" s="117"/>
      <c r="BI314" s="111"/>
      <c r="BJ314" s="111"/>
      <c r="BK314" s="111"/>
      <c r="BL314" s="66"/>
      <c r="BM314" s="66"/>
      <c r="BN314" s="66"/>
      <c r="BO314" s="66"/>
    </row>
    <row r="315" spans="21:67" x14ac:dyDescent="0.2"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85">
        <v>34</v>
      </c>
      <c r="AZ315" s="85"/>
      <c r="BA315" s="85">
        <f t="shared" si="26"/>
        <v>0.87332616238284333</v>
      </c>
      <c r="BB315" s="85">
        <f t="shared" si="27"/>
        <v>1.1422558785195105</v>
      </c>
      <c r="BC315" s="66"/>
      <c r="BD315" s="116"/>
      <c r="BE315" s="111"/>
      <c r="BF315" s="117"/>
      <c r="BG315" s="111"/>
      <c r="BH315" s="117"/>
      <c r="BI315" s="111"/>
      <c r="BJ315" s="111"/>
      <c r="BK315" s="111"/>
      <c r="BL315" s="66"/>
      <c r="BM315" s="66"/>
      <c r="BN315" s="66"/>
      <c r="BO315" s="66"/>
    </row>
    <row r="316" spans="21:67" x14ac:dyDescent="0.2"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85">
        <v>35</v>
      </c>
      <c r="AZ316" s="85"/>
      <c r="BA316" s="85">
        <f t="shared" si="26"/>
        <v>0.87671238729686829</v>
      </c>
      <c r="BB316" s="85">
        <f t="shared" si="27"/>
        <v>1.1587080083357935</v>
      </c>
      <c r="BC316" s="66"/>
      <c r="BD316" s="116"/>
      <c r="BE316" s="111"/>
      <c r="BF316" s="117"/>
      <c r="BG316" s="111"/>
      <c r="BH316" s="117"/>
      <c r="BI316" s="111"/>
      <c r="BJ316" s="111"/>
      <c r="BK316" s="111"/>
      <c r="BL316" s="66"/>
      <c r="BM316" s="66"/>
      <c r="BN316" s="66"/>
      <c r="BO316" s="66"/>
    </row>
    <row r="317" spans="21:67" x14ac:dyDescent="0.2"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85">
        <v>36</v>
      </c>
      <c r="AZ317" s="85"/>
      <c r="BA317" s="85">
        <f t="shared" si="26"/>
        <v>0.87992254356910704</v>
      </c>
      <c r="BB317" s="85">
        <f t="shared" si="27"/>
        <v>1.1745996763336164</v>
      </c>
      <c r="BC317" s="66"/>
      <c r="BD317" s="116"/>
      <c r="BE317" s="111"/>
      <c r="BF317" s="117"/>
      <c r="BG317" s="111"/>
      <c r="BH317" s="117"/>
      <c r="BI317" s="111"/>
      <c r="BJ317" s="111"/>
      <c r="BK317" s="111"/>
      <c r="BL317" s="66"/>
      <c r="BM317" s="66"/>
      <c r="BN317" s="66"/>
      <c r="BO317" s="66"/>
    </row>
    <row r="318" spans="21:67" x14ac:dyDescent="0.2"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85">
        <v>37</v>
      </c>
      <c r="AZ318" s="85"/>
      <c r="BA318" s="85">
        <f t="shared" si="26"/>
        <v>0.88296999554940903</v>
      </c>
      <c r="BB318" s="85">
        <f t="shared" si="27"/>
        <v>1.1899653558423671</v>
      </c>
      <c r="BC318" s="66"/>
      <c r="BD318" s="116"/>
      <c r="BE318" s="111"/>
      <c r="BF318" s="117"/>
      <c r="BG318" s="111"/>
      <c r="BH318" s="117"/>
      <c r="BI318" s="111"/>
      <c r="BJ318" s="111"/>
      <c r="BK318" s="111"/>
      <c r="BL318" s="66"/>
      <c r="BM318" s="66"/>
      <c r="BN318" s="66"/>
      <c r="BO318" s="66"/>
    </row>
    <row r="319" spans="21:67" x14ac:dyDescent="0.2"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85">
        <v>38</v>
      </c>
      <c r="AZ319" s="85"/>
      <c r="BA319" s="85">
        <f t="shared" si="26"/>
        <v>0.88586679041008265</v>
      </c>
      <c r="BB319" s="85">
        <f t="shared" si="27"/>
        <v>1.2048365184732688</v>
      </c>
      <c r="BC319" s="66"/>
      <c r="BD319" s="116"/>
      <c r="BE319" s="111"/>
      <c r="BF319" s="117"/>
      <c r="BG319" s="111"/>
      <c r="BH319" s="117"/>
      <c r="BI319" s="111"/>
      <c r="BJ319" s="111"/>
      <c r="BK319" s="111"/>
      <c r="BL319" s="66"/>
      <c r="BM319" s="66"/>
      <c r="BN319" s="66"/>
      <c r="BO319" s="66"/>
    </row>
    <row r="320" spans="21:67" x14ac:dyDescent="0.2"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85">
        <v>39</v>
      </c>
      <c r="AZ320" s="85"/>
      <c r="BA320" s="85">
        <f t="shared" si="26"/>
        <v>0.88862381627434039</v>
      </c>
      <c r="BB320" s="85">
        <f t="shared" si="27"/>
        <v>1.2192419677130799</v>
      </c>
      <c r="BC320" s="66"/>
      <c r="BD320" s="116"/>
      <c r="BE320" s="111"/>
      <c r="BF320" s="117"/>
      <c r="BG320" s="111"/>
      <c r="BH320" s="117"/>
      <c r="BI320" s="111"/>
      <c r="BJ320" s="111"/>
      <c r="BK320" s="111"/>
      <c r="BL320" s="66"/>
      <c r="BM320" s="66"/>
      <c r="BN320" s="66"/>
      <c r="BO320" s="66"/>
    </row>
    <row r="321" spans="21:67" x14ac:dyDescent="0.2"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85">
        <v>40</v>
      </c>
      <c r="AZ321" s="85"/>
      <c r="BA321" s="85">
        <f t="shared" si="26"/>
        <v>0.89125093813374556</v>
      </c>
      <c r="BB321" s="85">
        <f t="shared" si="27"/>
        <v>1.2332081278563189</v>
      </c>
      <c r="BC321" s="66"/>
      <c r="BD321" s="116"/>
      <c r="BE321" s="111"/>
      <c r="BF321" s="117"/>
      <c r="BG321" s="111"/>
      <c r="BH321" s="117"/>
      <c r="BI321" s="111"/>
      <c r="BJ321" s="111"/>
      <c r="BK321" s="111"/>
      <c r="BL321" s="66"/>
      <c r="BM321" s="66"/>
      <c r="BN321" s="66"/>
      <c r="BO321" s="66"/>
    </row>
    <row r="322" spans="21:67" x14ac:dyDescent="0.2"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85">
        <v>41</v>
      </c>
      <c r="AZ322" s="85"/>
      <c r="BA322" s="85">
        <f t="shared" si="26"/>
        <v>0.8937571151054241</v>
      </c>
      <c r="BB322" s="85">
        <f t="shared" si="27"/>
        <v>1.2467592952182935</v>
      </c>
      <c r="BC322" s="66"/>
      <c r="BD322" s="116"/>
      <c r="BE322" s="111"/>
      <c r="BF322" s="117"/>
      <c r="BG322" s="111"/>
      <c r="BH322" s="117"/>
      <c r="BI322" s="111"/>
      <c r="BJ322" s="111"/>
      <c r="BK322" s="111"/>
      <c r="BL322" s="66"/>
      <c r="BM322" s="66"/>
      <c r="BN322" s="66"/>
      <c r="BO322" s="66"/>
    </row>
    <row r="323" spans="21:67" x14ac:dyDescent="0.2"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85">
        <v>42</v>
      </c>
      <c r="AZ323" s="85"/>
      <c r="BA323" s="85">
        <f t="shared" si="26"/>
        <v>0.89615050194660462</v>
      </c>
      <c r="BB323" s="85">
        <f t="shared" si="27"/>
        <v>1.2599178573498919</v>
      </c>
      <c r="BC323" s="66"/>
      <c r="BD323" s="116"/>
      <c r="BE323" s="111"/>
      <c r="BF323" s="117"/>
      <c r="BG323" s="111"/>
      <c r="BH323" s="117"/>
      <c r="BI323" s="111"/>
      <c r="BJ323" s="111"/>
      <c r="BK323" s="111"/>
      <c r="BL323" s="66"/>
      <c r="BM323" s="66"/>
      <c r="BN323" s="66"/>
      <c r="BO323" s="66"/>
    </row>
    <row r="324" spans="21:67" x14ac:dyDescent="0.2"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85">
        <v>43</v>
      </c>
      <c r="AZ324" s="85"/>
      <c r="BA324" s="85">
        <f t="shared" si="26"/>
        <v>0.89843853723490197</v>
      </c>
      <c r="BB324" s="85">
        <f t="shared" si="27"/>
        <v>1.2727044849924158</v>
      </c>
      <c r="BC324" s="66"/>
      <c r="BD324" s="116"/>
      <c r="BE324" s="111"/>
      <c r="BF324" s="117"/>
      <c r="BG324" s="111"/>
      <c r="BH324" s="117"/>
      <c r="BI324" s="111"/>
      <c r="BJ324" s="111"/>
      <c r="BK324" s="111"/>
      <c r="BL324" s="66"/>
      <c r="BM324" s="66"/>
      <c r="BN324" s="66"/>
      <c r="BO324" s="66"/>
    </row>
    <row r="325" spans="21:67" x14ac:dyDescent="0.2"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85">
        <v>44</v>
      </c>
      <c r="AZ325" s="85"/>
      <c r="BA325" s="85">
        <f t="shared" si="26"/>
        <v>0.90062802021127852</v>
      </c>
      <c r="BB325" s="85">
        <f t="shared" si="27"/>
        <v>1.2851383007157184</v>
      </c>
      <c r="BC325" s="66"/>
      <c r="BD325" s="116"/>
      <c r="BE325" s="111"/>
      <c r="BF325" s="117"/>
      <c r="BG325" s="111"/>
      <c r="BH325" s="117"/>
      <c r="BI325" s="111"/>
      <c r="BJ325" s="111"/>
      <c r="BK325" s="111"/>
      <c r="BL325" s="66"/>
      <c r="BM325" s="66"/>
      <c r="BN325" s="66"/>
      <c r="BO325" s="66"/>
    </row>
    <row r="326" spans="21:67" x14ac:dyDescent="0.2"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85">
        <v>45</v>
      </c>
      <c r="AZ326" s="85"/>
      <c r="BA326" s="85">
        <f t="shared" si="26"/>
        <v>0.90272517794845752</v>
      </c>
      <c r="BB326" s="85">
        <f t="shared" si="27"/>
        <v>1.297237027536154</v>
      </c>
      <c r="BC326" s="66"/>
      <c r="BD326" s="116"/>
      <c r="BE326" s="111"/>
      <c r="BF326" s="117"/>
      <c r="BG326" s="111"/>
      <c r="BH326" s="117"/>
      <c r="BI326" s="111"/>
      <c r="BJ326" s="111"/>
      <c r="BK326" s="111"/>
      <c r="BL326" s="66"/>
      <c r="BM326" s="66"/>
      <c r="BN326" s="66"/>
      <c r="BO326" s="66"/>
    </row>
    <row r="327" spans="21:67" x14ac:dyDescent="0.2"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85">
        <v>46</v>
      </c>
      <c r="AZ327" s="85"/>
      <c r="BA327" s="85">
        <f t="shared" si="26"/>
        <v>0.90473572423492976</v>
      </c>
      <c r="BB327" s="85">
        <f t="shared" si="27"/>
        <v>1.3090171202821941</v>
      </c>
      <c r="BC327" s="66"/>
      <c r="BD327" s="116"/>
      <c r="BE327" s="111"/>
      <c r="BF327" s="117"/>
      <c r="BG327" s="111"/>
      <c r="BH327" s="117"/>
      <c r="BI327" s="111"/>
      <c r="BJ327" s="111"/>
      <c r="BK327" s="111"/>
      <c r="BL327" s="66"/>
      <c r="BM327" s="66"/>
      <c r="BN327" s="66"/>
      <c r="BO327" s="66"/>
    </row>
    <row r="328" spans="21:67" x14ac:dyDescent="0.2"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85">
        <v>47</v>
      </c>
      <c r="AZ328" s="85"/>
      <c r="BA328" s="85">
        <f t="shared" si="26"/>
        <v>0.90666491134127958</v>
      </c>
      <c r="BB328" s="85">
        <f t="shared" si="27"/>
        <v>1.3204938820412226</v>
      </c>
      <c r="BC328" s="66"/>
      <c r="BD328" s="116"/>
      <c r="BE328" s="111"/>
      <c r="BF328" s="117"/>
      <c r="BG328" s="111"/>
      <c r="BH328" s="117"/>
      <c r="BI328" s="111"/>
      <c r="BJ328" s="111"/>
      <c r="BK328" s="111"/>
      <c r="BL328" s="66"/>
      <c r="BM328" s="66"/>
      <c r="BN328" s="66"/>
      <c r="BO328" s="66"/>
    </row>
    <row r="329" spans="21:67" x14ac:dyDescent="0.2"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85">
        <v>48</v>
      </c>
      <c r="AZ329" s="85"/>
      <c r="BA329" s="85">
        <f t="shared" si="26"/>
        <v>0.90851757565168678</v>
      </c>
      <c r="BB329" s="85">
        <f t="shared" si="27"/>
        <v>1.3316815676626457</v>
      </c>
      <c r="BC329" s="66"/>
      <c r="BD329" s="116"/>
      <c r="BE329" s="111"/>
      <c r="BF329" s="117"/>
      <c r="BG329" s="111"/>
      <c r="BH329" s="117"/>
      <c r="BI329" s="111"/>
      <c r="BJ329" s="111"/>
      <c r="BK329" s="111"/>
      <c r="BL329" s="66"/>
      <c r="BM329" s="66"/>
      <c r="BN329" s="66"/>
      <c r="BO329" s="66"/>
    </row>
    <row r="330" spans="21:67" x14ac:dyDescent="0.2"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85">
        <v>49</v>
      </c>
      <c r="AZ330" s="85"/>
      <c r="BA330" s="85">
        <f t="shared" si="26"/>
        <v>0.91029817799152191</v>
      </c>
      <c r="BB330" s="85">
        <f t="shared" si="27"/>
        <v>1.3425934759953684</v>
      </c>
      <c r="BC330" s="66"/>
      <c r="BD330" s="116"/>
      <c r="BE330" s="111"/>
      <c r="BF330" s="117"/>
      <c r="BG330" s="111"/>
      <c r="BH330" s="117"/>
      <c r="BI330" s="111"/>
      <c r="BJ330" s="111"/>
      <c r="BK330" s="111"/>
      <c r="BL330" s="66"/>
      <c r="BM330" s="66"/>
      <c r="BN330" s="66"/>
      <c r="BO330" s="66"/>
    </row>
    <row r="331" spans="21:67" x14ac:dyDescent="0.2"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85">
        <v>50</v>
      </c>
      <c r="AZ331" s="85"/>
      <c r="BA331" s="85">
        <f t="shared" si="26"/>
        <v>0.91201083935590976</v>
      </c>
      <c r="BB331" s="85">
        <f t="shared" si="27"/>
        <v>1.3532420322904244</v>
      </c>
      <c r="BC331" s="66"/>
      <c r="BD331" s="116"/>
      <c r="BE331" s="111"/>
      <c r="BF331" s="117"/>
      <c r="BG331" s="111"/>
      <c r="BH331" s="117"/>
      <c r="BI331" s="111"/>
      <c r="BJ331" s="111"/>
      <c r="BK331" s="111"/>
      <c r="BL331" s="66"/>
      <c r="BM331" s="66"/>
      <c r="BN331" s="66"/>
      <c r="BO331" s="66"/>
    </row>
    <row r="332" spans="21:67" x14ac:dyDescent="0.2"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85">
        <v>51</v>
      </c>
      <c r="AZ332" s="85"/>
      <c r="BA332" s="85">
        <f t="shared" si="26"/>
        <v>0.91365937263917762</v>
      </c>
      <c r="BB332" s="85">
        <f t="shared" si="27"/>
        <v>1.3636388619929327</v>
      </c>
      <c r="BC332" s="66"/>
      <c r="BD332" s="116"/>
      <c r="BE332" s="111"/>
      <c r="BF332" s="117"/>
      <c r="BG332" s="111"/>
      <c r="BH332" s="117"/>
      <c r="BI332" s="111"/>
      <c r="BJ332" s="111"/>
      <c r="BK332" s="111"/>
      <c r="BL332" s="66"/>
      <c r="BM332" s="66"/>
      <c r="BN332" s="66"/>
      <c r="BO332" s="66"/>
    </row>
    <row r="333" spans="21:67" x14ac:dyDescent="0.2"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85">
        <v>52</v>
      </c>
      <c r="AZ333" s="85"/>
      <c r="BA333" s="85">
        <f t="shared" si="26"/>
        <v>0.91524731087738898</v>
      </c>
      <c r="BB333" s="85">
        <f t="shared" si="27"/>
        <v>1.3737948569742202</v>
      </c>
      <c r="BC333" s="66"/>
      <c r="BD333" s="116"/>
      <c r="BE333" s="111"/>
      <c r="BF333" s="117"/>
      <c r="BG333" s="111"/>
      <c r="BH333" s="117"/>
      <c r="BI333" s="111"/>
      <c r="BJ333" s="111"/>
      <c r="BK333" s="111"/>
      <c r="BL333" s="66"/>
      <c r="BM333" s="66"/>
      <c r="BN333" s="66"/>
      <c r="BO333" s="66"/>
    </row>
    <row r="334" spans="21:67" x14ac:dyDescent="0.2"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85">
        <v>53</v>
      </c>
      <c r="AZ334" s="85"/>
      <c r="BA334" s="85">
        <f t="shared" si="26"/>
        <v>0.91677793244260608</v>
      </c>
      <c r="BB334" s="85">
        <f t="shared" si="27"/>
        <v>1.3837202351089795</v>
      </c>
      <c r="BC334" s="66"/>
      <c r="BD334" s="116"/>
      <c r="BE334" s="111"/>
      <c r="BF334" s="117"/>
      <c r="BG334" s="111"/>
      <c r="BH334" s="117"/>
      <c r="BI334" s="111"/>
      <c r="BJ334" s="111"/>
      <c r="BK334" s="111"/>
      <c r="BL334" s="66"/>
      <c r="BM334" s="66"/>
      <c r="BN334" s="66"/>
      <c r="BO334" s="66"/>
    </row>
    <row r="335" spans="21:67" x14ac:dyDescent="0.2"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85">
        <v>54</v>
      </c>
      <c r="AZ335" s="85"/>
      <c r="BA335" s="85">
        <f t="shared" si="26"/>
        <v>0.91825428356562855</v>
      </c>
      <c r="BB335" s="85">
        <f t="shared" si="27"/>
        <v>1.3934245939790642</v>
      </c>
      <c r="BC335" s="66"/>
      <c r="BD335" s="116"/>
      <c r="BE335" s="111"/>
      <c r="BF335" s="117"/>
      <c r="BG335" s="111"/>
      <c r="BH335" s="117"/>
      <c r="BI335" s="111"/>
      <c r="BJ335" s="111"/>
      <c r="BK335" s="111"/>
      <c r="BL335" s="66"/>
      <c r="BM335" s="66"/>
      <c r="BN335" s="66"/>
      <c r="BO335" s="66"/>
    </row>
    <row r="336" spans="21:67" x14ac:dyDescent="0.2"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85">
        <v>55</v>
      </c>
      <c r="AZ336" s="85"/>
      <c r="BA336" s="85">
        <f t="shared" si="26"/>
        <v>0.91967919851170599</v>
      </c>
      <c r="BB336" s="85">
        <f t="shared" si="27"/>
        <v>1.4029169593809399</v>
      </c>
      <c r="BC336" s="66"/>
      <c r="BD336" s="116"/>
      <c r="BE336" s="111"/>
      <c r="BF336" s="117"/>
      <c r="BG336" s="111"/>
      <c r="BH336" s="117"/>
      <c r="BI336" s="111"/>
      <c r="BJ336" s="111"/>
      <c r="BK336" s="111"/>
      <c r="BL336" s="66"/>
      <c r="BM336" s="66"/>
      <c r="BN336" s="66"/>
      <c r="BO336" s="66"/>
    </row>
    <row r="337" spans="21:67" x14ac:dyDescent="0.2"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85">
        <v>56</v>
      </c>
      <c r="AZ337" s="85"/>
      <c r="BA337" s="85">
        <f t="shared" si="26"/>
        <v>0.92105531768948168</v>
      </c>
      <c r="BB337" s="85">
        <f t="shared" si="27"/>
        <v>1.4122058292249549</v>
      </c>
      <c r="BC337" s="66"/>
      <c r="BD337" s="116"/>
      <c r="BE337" s="111"/>
      <c r="BF337" s="117"/>
      <c r="BG337" s="111"/>
      <c r="BH337" s="117"/>
      <c r="BI337" s="111"/>
      <c r="BJ337" s="111"/>
      <c r="BK337" s="111"/>
      <c r="BL337" s="66"/>
      <c r="BM337" s="66"/>
      <c r="BN337" s="66"/>
      <c r="BO337" s="66"/>
    </row>
    <row r="338" spans="21:67" x14ac:dyDescent="0.2"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85">
        <v>57</v>
      </c>
      <c r="AZ338" s="85"/>
      <c r="BA338" s="85">
        <f t="shared" si="26"/>
        <v>0.92238510393584783</v>
      </c>
      <c r="BB338" s="85">
        <f t="shared" si="27"/>
        <v>1.4212992133386413</v>
      </c>
      <c r="BC338" s="66"/>
      <c r="BD338" s="116"/>
      <c r="BE338" s="111"/>
      <c r="BF338" s="117"/>
      <c r="BG338" s="111"/>
      <c r="BH338" s="117"/>
      <c r="BI338" s="111"/>
      <c r="BJ338" s="111"/>
      <c r="BK338" s="111"/>
      <c r="BL338" s="66"/>
      <c r="BM338" s="66"/>
      <c r="BN338" s="66"/>
      <c r="BO338" s="66"/>
    </row>
    <row r="339" spans="21:67" x14ac:dyDescent="0.2"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85">
        <v>58</v>
      </c>
      <c r="AZ339" s="85"/>
      <c r="BA339" s="85">
        <f t="shared" si="26"/>
        <v>0.92367085718738628</v>
      </c>
      <c r="BB339" s="85">
        <f t="shared" si="27"/>
        <v>1.4302046696214166</v>
      </c>
      <c r="BC339" s="66"/>
      <c r="BD339" s="116"/>
      <c r="BE339" s="111"/>
      <c r="BF339" s="117"/>
      <c r="BG339" s="111"/>
      <c r="BH339" s="117"/>
      <c r="BI339" s="111"/>
      <c r="BJ339" s="111"/>
      <c r="BK339" s="111"/>
      <c r="BL339" s="66"/>
      <c r="BM339" s="66"/>
      <c r="BN339" s="66"/>
      <c r="BO339" s="66"/>
    </row>
    <row r="340" spans="21:67" x14ac:dyDescent="0.2"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85">
        <v>59</v>
      </c>
      <c r="AZ340" s="85"/>
      <c r="BA340" s="85">
        <f t="shared" si="26"/>
        <v>0.92491472772173333</v>
      </c>
      <c r="BB340" s="85">
        <f t="shared" si="27"/>
        <v>1.4389293369423115</v>
      </c>
      <c r="BC340" s="66"/>
      <c r="BD340" s="116"/>
      <c r="BE340" s="111"/>
      <c r="BF340" s="117"/>
      <c r="BG340" s="111"/>
      <c r="BH340" s="117"/>
      <c r="BI340" s="111"/>
      <c r="BJ340" s="111"/>
      <c r="BK340" s="111"/>
      <c r="BL340" s="66"/>
      <c r="BM340" s="66"/>
      <c r="BN340" s="66"/>
      <c r="BO340" s="66"/>
    </row>
    <row r="341" spans="21:67" x14ac:dyDescent="0.2"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85">
        <v>60</v>
      </c>
      <c r="AZ341" s="85"/>
      <c r="BA341" s="85">
        <f t="shared" si="26"/>
        <v>0.92611872812879348</v>
      </c>
      <c r="BB341" s="85">
        <f t="shared" si="27"/>
        <v>1.4474799651243779</v>
      </c>
      <c r="BC341" s="66"/>
      <c r="BD341" s="116"/>
      <c r="BE341" s="111"/>
      <c r="BF341" s="117"/>
      <c r="BG341" s="111"/>
      <c r="BH341" s="117"/>
      <c r="BI341" s="111"/>
      <c r="BJ341" s="111"/>
      <c r="BK341" s="111"/>
      <c r="BL341" s="66"/>
      <c r="BM341" s="66"/>
      <c r="BN341" s="66"/>
      <c r="BO341" s="66"/>
    </row>
    <row r="342" spans="21:67" x14ac:dyDescent="0.2"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85">
        <v>61</v>
      </c>
      <c r="AZ342" s="85"/>
      <c r="BA342" s="85">
        <f t="shared" si="26"/>
        <v>0.92728474415161966</v>
      </c>
      <c r="BB342" s="85">
        <f t="shared" si="27"/>
        <v>1.4558629423180562</v>
      </c>
      <c r="BC342" s="66"/>
      <c r="BD342" s="116"/>
      <c r="BE342" s="111"/>
      <c r="BF342" s="117"/>
      <c r="BG342" s="111"/>
      <c r="BH342" s="117"/>
      <c r="BI342" s="111"/>
      <c r="BJ342" s="111"/>
      <c r="BK342" s="111"/>
      <c r="BL342" s="66"/>
      <c r="BM342" s="66"/>
      <c r="BN342" s="66"/>
      <c r="BO342" s="66"/>
    </row>
    <row r="343" spans="21:67" x14ac:dyDescent="0.2"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85">
        <v>62</v>
      </c>
      <c r="AZ343" s="85"/>
      <c r="BA343" s="85">
        <f t="shared" si="26"/>
        <v>0.92841454451947436</v>
      </c>
      <c r="BB343" s="85">
        <f t="shared" si="27"/>
        <v>1.4640843200300098</v>
      </c>
      <c r="BC343" s="66"/>
      <c r="BD343" s="116"/>
      <c r="BE343" s="111"/>
      <c r="BF343" s="117"/>
      <c r="BG343" s="111"/>
      <c r="BH343" s="117"/>
      <c r="BI343" s="111"/>
      <c r="BJ343" s="111"/>
      <c r="BK343" s="111"/>
      <c r="BL343" s="66"/>
      <c r="BM343" s="66"/>
      <c r="BN343" s="66"/>
      <c r="BO343" s="66"/>
    </row>
    <row r="344" spans="21:67" x14ac:dyDescent="0.2"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85">
        <v>63</v>
      </c>
      <c r="AZ344" s="85"/>
      <c r="BA344" s="85">
        <f t="shared" si="26"/>
        <v>0.92950978988064914</v>
      </c>
      <c r="BB344" s="85">
        <f t="shared" si="27"/>
        <v>1.472149836042832</v>
      </c>
      <c r="BC344" s="66"/>
      <c r="BD344" s="116"/>
      <c r="BE344" s="111"/>
      <c r="BF344" s="117"/>
      <c r="BG344" s="111"/>
      <c r="BH344" s="117"/>
      <c r="BI344" s="111"/>
      <c r="BJ344" s="111"/>
      <c r="BK344" s="111"/>
      <c r="BL344" s="66"/>
      <c r="BM344" s="66"/>
      <c r="BN344" s="66"/>
      <c r="BO344" s="66"/>
    </row>
    <row r="345" spans="21:67" x14ac:dyDescent="0.2"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85">
        <v>64</v>
      </c>
      <c r="AZ345" s="85"/>
      <c r="BA345" s="85">
        <f t="shared" si="26"/>
        <v>0.93057204092969903</v>
      </c>
      <c r="BB345" s="85">
        <f t="shared" si="27"/>
        <v>1.4800649354340571</v>
      </c>
      <c r="BC345" s="66"/>
      <c r="BD345" s="116"/>
      <c r="BE345" s="111"/>
      <c r="BF345" s="117"/>
      <c r="BG345" s="111"/>
      <c r="BH345" s="117"/>
      <c r="BI345" s="111"/>
      <c r="BJ345" s="111"/>
      <c r="BK345" s="111"/>
      <c r="BL345" s="66"/>
      <c r="BM345" s="66"/>
      <c r="BN345" s="66"/>
      <c r="BO345" s="66"/>
    </row>
    <row r="346" spans="21:67" x14ac:dyDescent="0.2"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85">
        <v>65</v>
      </c>
      <c r="AZ346" s="85"/>
      <c r="BA346" s="85">
        <f t="shared" si="26"/>
        <v>0.93160276581255219</v>
      </c>
      <c r="BB346" s="85">
        <f t="shared" si="27"/>
        <v>1.4878347898793807</v>
      </c>
      <c r="BC346" s="66"/>
      <c r="BD346" s="116"/>
      <c r="BE346" s="111"/>
      <c r="BF346" s="117"/>
      <c r="BG346" s="111"/>
      <c r="BH346" s="117"/>
      <c r="BI346" s="111"/>
      <c r="BJ346" s="111"/>
      <c r="BK346" s="111"/>
      <c r="BL346" s="66"/>
      <c r="BM346" s="66"/>
      <c r="BN346" s="66"/>
      <c r="BO346" s="66"/>
    </row>
    <row r="347" spans="21:67" x14ac:dyDescent="0.2"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85">
        <v>66</v>
      </c>
      <c r="AZ347" s="85"/>
      <c r="BA347" s="85">
        <f t="shared" ref="BA347:BA401" si="28">POWER((1-0.99),1/AY347)</f>
        <v>0.93260334688321989</v>
      </c>
      <c r="BB347" s="85">
        <f t="shared" ref="BB347:BB401" si="29">NORMSINV(BA347)</f>
        <v>1.4954643154044212</v>
      </c>
      <c r="BC347" s="66"/>
      <c r="BD347" s="116"/>
      <c r="BE347" s="111"/>
      <c r="BF347" s="117"/>
      <c r="BG347" s="111"/>
      <c r="BH347" s="117"/>
      <c r="BI347" s="111"/>
      <c r="BJ347" s="111"/>
      <c r="BK347" s="111"/>
      <c r="BL347" s="66"/>
      <c r="BM347" s="66"/>
      <c r="BN347" s="66"/>
      <c r="BO347" s="66"/>
    </row>
    <row r="348" spans="21:67" x14ac:dyDescent="0.2"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85">
        <v>67</v>
      </c>
      <c r="AZ348" s="85"/>
      <c r="BA348" s="85">
        <f t="shared" si="28"/>
        <v>0.9335750868773578</v>
      </c>
      <c r="BB348" s="85">
        <f t="shared" si="29"/>
        <v>1.5029581887313694</v>
      </c>
      <c r="BC348" s="66"/>
      <c r="BD348" s="116"/>
      <c r="BE348" s="111"/>
      <c r="BF348" s="117"/>
      <c r="BG348" s="111"/>
      <c r="BH348" s="117"/>
      <c r="BI348" s="111"/>
      <c r="BJ348" s="111"/>
      <c r="BK348" s="111"/>
      <c r="BL348" s="66"/>
      <c r="BM348" s="66"/>
      <c r="BN348" s="66"/>
      <c r="BO348" s="66"/>
    </row>
    <row r="349" spans="21:67" x14ac:dyDescent="0.2"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85">
        <v>68</v>
      </c>
      <c r="AZ349" s="85"/>
      <c r="BA349" s="85">
        <f t="shared" si="28"/>
        <v>0.93451921456053721</v>
      </c>
      <c r="BB349" s="85">
        <f t="shared" si="29"/>
        <v>1.5103208623511053</v>
      </c>
      <c r="BC349" s="66"/>
      <c r="BD349" s="116"/>
      <c r="BE349" s="111"/>
      <c r="BF349" s="117"/>
      <c r="BG349" s="111"/>
      <c r="BH349" s="117"/>
      <c r="BI349" s="111"/>
      <c r="BJ349" s="111"/>
      <c r="BK349" s="111"/>
      <c r="BL349" s="66"/>
      <c r="BM349" s="66"/>
      <c r="BN349" s="66"/>
      <c r="BO349" s="66"/>
    </row>
    <row r="350" spans="21:67" x14ac:dyDescent="0.2"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85">
        <v>69</v>
      </c>
      <c r="AZ350" s="85"/>
      <c r="BA350" s="85">
        <f t="shared" si="28"/>
        <v>0.93543688990261653</v>
      </c>
      <c r="BB350" s="85">
        <f t="shared" si="29"/>
        <v>1.5175565784374565</v>
      </c>
      <c r="BC350" s="66"/>
      <c r="BD350" s="116"/>
      <c r="BE350" s="111"/>
      <c r="BF350" s="117"/>
      <c r="BG350" s="111"/>
      <c r="BH350" s="117"/>
      <c r="BI350" s="111"/>
      <c r="BJ350" s="111"/>
      <c r="BK350" s="111"/>
      <c r="BL350" s="66"/>
      <c r="BM350" s="66"/>
      <c r="BN350" s="66"/>
      <c r="BO350" s="66"/>
    </row>
    <row r="351" spans="21:67" x14ac:dyDescent="0.2"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85">
        <v>70</v>
      </c>
      <c r="AZ351" s="85"/>
      <c r="BA351" s="85">
        <f t="shared" si="28"/>
        <v>0.93632920882394155</v>
      </c>
      <c r="BB351" s="85">
        <f t="shared" si="29"/>
        <v>1.5246693817080834</v>
      </c>
      <c r="BC351" s="66"/>
      <c r="BD351" s="116"/>
      <c r="BE351" s="111"/>
      <c r="BF351" s="117"/>
      <c r="BG351" s="111"/>
      <c r="BH351" s="117"/>
      <c r="BI351" s="111"/>
      <c r="BJ351" s="111"/>
      <c r="BK351" s="111"/>
      <c r="BL351" s="66"/>
      <c r="BM351" s="66"/>
      <c r="BN351" s="66"/>
      <c r="BO351" s="66"/>
    </row>
    <row r="352" spans="21:67" x14ac:dyDescent="0.2"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85">
        <v>71</v>
      </c>
      <c r="AZ352" s="85"/>
      <c r="BA352" s="85">
        <f t="shared" si="28"/>
        <v>0.93719720755412828</v>
      </c>
      <c r="BB352" s="85">
        <f t="shared" si="29"/>
        <v>1.5316631313256603</v>
      </c>
      <c r="BC352" s="66"/>
      <c r="BD352" s="116"/>
      <c r="BE352" s="111"/>
      <c r="BF352" s="117"/>
      <c r="BG352" s="111"/>
      <c r="BH352" s="117"/>
      <c r="BI352" s="111"/>
      <c r="BJ352" s="111"/>
      <c r="BK352" s="111"/>
      <c r="BL352" s="66"/>
      <c r="BM352" s="66"/>
      <c r="BN352" s="66"/>
      <c r="BO352" s="66"/>
    </row>
    <row r="353" spans="21:67" x14ac:dyDescent="0.2"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85">
        <v>72</v>
      </c>
      <c r="AZ353" s="85"/>
      <c r="BA353" s="85">
        <f t="shared" si="28"/>
        <v>0.93804186663981426</v>
      </c>
      <c r="BB353" s="85">
        <f t="shared" si="29"/>
        <v>1.5385415119235175</v>
      </c>
      <c r="BC353" s="66"/>
      <c r="BD353" s="116"/>
      <c r="BE353" s="111"/>
      <c r="BF353" s="117"/>
      <c r="BG353" s="111"/>
      <c r="BH353" s="117"/>
      <c r="BI353" s="111"/>
      <c r="BJ353" s="111"/>
      <c r="BK353" s="111"/>
      <c r="BL353" s="66"/>
      <c r="BM353" s="66"/>
      <c r="BN353" s="66"/>
      <c r="BO353" s="66"/>
    </row>
    <row r="354" spans="21:67" x14ac:dyDescent="0.2"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85">
        <v>73</v>
      </c>
      <c r="AZ354" s="85"/>
      <c r="BA354" s="85">
        <f t="shared" si="28"/>
        <v>0.93886411463390784</v>
      </c>
      <c r="BB354" s="85">
        <f t="shared" si="29"/>
        <v>1.5453080438314466</v>
      </c>
      <c r="BC354" s="66"/>
      <c r="BD354" s="116"/>
      <c r="BE354" s="111"/>
      <c r="BF354" s="117"/>
      <c r="BG354" s="111"/>
      <c r="BH354" s="117"/>
      <c r="BI354" s="111"/>
      <c r="BJ354" s="111"/>
      <c r="BK354" s="111"/>
      <c r="BL354" s="66"/>
      <c r="BM354" s="66"/>
      <c r="BN354" s="66"/>
      <c r="BO354" s="66"/>
    </row>
    <row r="355" spans="21:67" x14ac:dyDescent="0.2"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85">
        <v>74</v>
      </c>
      <c r="AZ355" s="85"/>
      <c r="BA355" s="85">
        <f t="shared" si="28"/>
        <v>0.93966483149546942</v>
      </c>
      <c r="BB355" s="85">
        <f t="shared" si="29"/>
        <v>1.5519660925698684</v>
      </c>
      <c r="BC355" s="66"/>
      <c r="BD355" s="116"/>
      <c r="BE355" s="111"/>
      <c r="BF355" s="117"/>
      <c r="BG355" s="111"/>
      <c r="BH355" s="117"/>
      <c r="BI355" s="111"/>
      <c r="BJ355" s="111"/>
      <c r="BK355" s="111"/>
      <c r="BL355" s="66"/>
      <c r="BM355" s="66"/>
      <c r="BN355" s="66"/>
      <c r="BO355" s="66"/>
    </row>
    <row r="356" spans="21:67" x14ac:dyDescent="0.2"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85">
        <v>75</v>
      </c>
      <c r="AZ356" s="85"/>
      <c r="BA356" s="85">
        <f t="shared" si="28"/>
        <v>0.94044485172635173</v>
      </c>
      <c r="BB356" s="85">
        <f t="shared" si="29"/>
        <v>1.5585188776739227</v>
      </c>
      <c r="BC356" s="66"/>
      <c r="BD356" s="116"/>
      <c r="BE356" s="111"/>
      <c r="BF356" s="117"/>
      <c r="BG356" s="111"/>
      <c r="BH356" s="117"/>
      <c r="BI356" s="111"/>
      <c r="BJ356" s="111"/>
      <c r="BK356" s="111"/>
      <c r="BL356" s="66"/>
      <c r="BM356" s="66"/>
      <c r="BN356" s="66"/>
      <c r="BO356" s="66"/>
    </row>
    <row r="357" spans="21:67" x14ac:dyDescent="0.2"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85">
        <v>76</v>
      </c>
      <c r="AZ357" s="85"/>
      <c r="BA357" s="85">
        <f t="shared" si="28"/>
        <v>0.94120496726806679</v>
      </c>
      <c r="BB357" s="85">
        <f t="shared" si="29"/>
        <v>1.5649694809031016</v>
      </c>
      <c r="BC357" s="66"/>
      <c r="BD357" s="116"/>
      <c r="BE357" s="111"/>
      <c r="BF357" s="117"/>
      <c r="BG357" s="111"/>
      <c r="BH357" s="117"/>
      <c r="BI357" s="111"/>
      <c r="BJ357" s="111"/>
      <c r="BK357" s="111"/>
      <c r="BL357" s="66"/>
      <c r="BM357" s="66"/>
      <c r="BN357" s="66"/>
      <c r="BO357" s="66"/>
    </row>
    <row r="358" spans="21:67" x14ac:dyDescent="0.2"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85">
        <v>77</v>
      </c>
      <c r="AZ358" s="85"/>
      <c r="BA358" s="85">
        <f t="shared" si="28"/>
        <v>0.94194593017998607</v>
      </c>
      <c r="BB358" s="85">
        <f t="shared" si="29"/>
        <v>1.5713208538867454</v>
      </c>
      <c r="BC358" s="66"/>
      <c r="BD358" s="116"/>
      <c r="BE358" s="111"/>
      <c r="BF358" s="117"/>
      <c r="BG358" s="111"/>
      <c r="BH358" s="117"/>
      <c r="BI358" s="111"/>
      <c r="BJ358" s="111"/>
      <c r="BK358" s="111"/>
      <c r="BL358" s="66"/>
      <c r="BM358" s="66"/>
      <c r="BN358" s="66"/>
      <c r="BO358" s="66"/>
    </row>
    <row r="359" spans="21:67" x14ac:dyDescent="0.2"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85">
        <v>78</v>
      </c>
      <c r="AZ359" s="85"/>
      <c r="BA359" s="85">
        <f t="shared" si="28"/>
        <v>0.94266845511788522</v>
      </c>
      <c r="BB359" s="85">
        <f t="shared" si="29"/>
        <v>1.5775758252510252</v>
      </c>
      <c r="BC359" s="66"/>
      <c r="BD359" s="116"/>
      <c r="BE359" s="111"/>
      <c r="BF359" s="117"/>
      <c r="BG359" s="111"/>
      <c r="BH359" s="117"/>
      <c r="BI359" s="111"/>
      <c r="BJ359" s="111"/>
      <c r="BK359" s="111"/>
      <c r="BL359" s="66"/>
      <c r="BM359" s="66"/>
      <c r="BN359" s="66"/>
      <c r="BO359" s="66"/>
    </row>
    <row r="360" spans="21:67" x14ac:dyDescent="0.2"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85">
        <v>79</v>
      </c>
      <c r="AZ360" s="85"/>
      <c r="BA360" s="85">
        <f t="shared" si="28"/>
        <v>0.94337322162997772</v>
      </c>
      <c r="BB360" s="85">
        <f t="shared" si="29"/>
        <v>1.58373710726877</v>
      </c>
      <c r="BC360" s="66"/>
      <c r="BD360" s="116"/>
      <c r="BE360" s="111"/>
      <c r="BF360" s="117"/>
      <c r="BG360" s="111"/>
      <c r="BH360" s="117"/>
      <c r="BI360" s="111"/>
      <c r="BJ360" s="111"/>
      <c r="BK360" s="111"/>
      <c r="BL360" s="66"/>
      <c r="BM360" s="66"/>
      <c r="BN360" s="66"/>
      <c r="BO360" s="66"/>
    </row>
    <row r="361" spans="21:67" x14ac:dyDescent="0.2"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85">
        <v>80</v>
      </c>
      <c r="AZ361" s="85"/>
      <c r="BA361" s="85">
        <f t="shared" si="28"/>
        <v>0.94406087628592339</v>
      </c>
      <c r="BB361" s="85">
        <f t="shared" si="29"/>
        <v>1.5898073020697623</v>
      </c>
      <c r="BC361" s="66"/>
      <c r="BD361" s="116"/>
      <c r="BE361" s="111"/>
      <c r="BF361" s="117"/>
      <c r="BG361" s="111"/>
      <c r="BH361" s="117"/>
      <c r="BI361" s="111"/>
      <c r="BJ361" s="111"/>
      <c r="BK361" s="111"/>
      <c r="BL361" s="66"/>
      <c r="BM361" s="66"/>
      <c r="BN361" s="66"/>
      <c r="BO361" s="66"/>
    </row>
    <row r="362" spans="21:67" x14ac:dyDescent="0.2"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85">
        <v>81</v>
      </c>
      <c r="AZ362" s="85"/>
      <c r="BA362" s="85">
        <f t="shared" si="28"/>
        <v>0.94473203465281141</v>
      </c>
      <c r="BB362" s="85">
        <f t="shared" si="29"/>
        <v>1.5957889074456795</v>
      </c>
      <c r="BC362" s="66"/>
      <c r="BD362" s="116"/>
      <c r="BE362" s="111"/>
      <c r="BF362" s="117"/>
      <c r="BG362" s="111"/>
      <c r="BH362" s="117"/>
      <c r="BI362" s="111"/>
      <c r="BJ362" s="111"/>
      <c r="BK362" s="111"/>
      <c r="BL362" s="66"/>
      <c r="BM362" s="66"/>
      <c r="BN362" s="66"/>
      <c r="BO362" s="66"/>
    </row>
    <row r="363" spans="21:67" x14ac:dyDescent="0.2"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85">
        <v>82</v>
      </c>
      <c r="AZ363" s="85"/>
      <c r="BA363" s="85">
        <f t="shared" si="28"/>
        <v>0.94538728313079401</v>
      </c>
      <c r="BB363" s="85">
        <f t="shared" si="29"/>
        <v>1.6016843222808503</v>
      </c>
      <c r="BC363" s="66"/>
      <c r="BD363" s="116"/>
      <c r="BE363" s="111"/>
      <c r="BF363" s="117"/>
      <c r="BG363" s="111"/>
      <c r="BH363" s="117"/>
      <c r="BI363" s="111"/>
      <c r="BJ363" s="111"/>
      <c r="BK363" s="111"/>
      <c r="BL363" s="66"/>
      <c r="BM363" s="66"/>
      <c r="BN363" s="66"/>
      <c r="BO363" s="66"/>
    </row>
    <row r="364" spans="21:67" x14ac:dyDescent="0.2"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85">
        <v>83</v>
      </c>
      <c r="AZ364" s="85"/>
      <c r="BA364" s="85">
        <f t="shared" si="28"/>
        <v>0.94602718065986202</v>
      </c>
      <c r="BB364" s="85">
        <f t="shared" si="29"/>
        <v>1.6074958516372075</v>
      </c>
      <c r="BC364" s="66"/>
      <c r="BD364" s="116"/>
      <c r="BE364" s="111"/>
      <c r="BF364" s="117"/>
      <c r="BG364" s="111"/>
      <c r="BH364" s="117"/>
      <c r="BI364" s="111"/>
      <c r="BJ364" s="111"/>
      <c r="BK364" s="111"/>
      <c r="BL364" s="66"/>
      <c r="BM364" s="66"/>
      <c r="BN364" s="66"/>
      <c r="BO364" s="66"/>
    </row>
    <row r="365" spans="21:67" x14ac:dyDescent="0.2"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85">
        <v>84</v>
      </c>
      <c r="AZ365" s="85"/>
      <c r="BA365" s="85">
        <f t="shared" si="28"/>
        <v>0.94665226030818972</v>
      </c>
      <c r="BB365" s="85">
        <f t="shared" si="29"/>
        <v>1.6132257115193931</v>
      </c>
      <c r="BC365" s="66"/>
      <c r="BD365" s="116"/>
      <c r="BE365" s="111"/>
      <c r="BF365" s="117"/>
      <c r="BG365" s="111"/>
      <c r="BH365" s="117"/>
      <c r="BI365" s="111"/>
      <c r="BJ365" s="111"/>
      <c r="BK365" s="111"/>
      <c r="BL365" s="66"/>
      <c r="BM365" s="66"/>
      <c r="BN365" s="66"/>
      <c r="BO365" s="66"/>
    </row>
    <row r="366" spans="21:67" x14ac:dyDescent="0.2"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85">
        <v>85</v>
      </c>
      <c r="AZ366" s="85"/>
      <c r="BA366" s="85">
        <f t="shared" si="28"/>
        <v>0.9472630307515244</v>
      </c>
      <c r="BB366" s="85">
        <f t="shared" si="29"/>
        <v>1.6188760333436989</v>
      </c>
      <c r="BC366" s="66"/>
      <c r="BD366" s="116"/>
      <c r="BE366" s="111"/>
      <c r="BF366" s="117"/>
      <c r="BG366" s="111"/>
      <c r="BH366" s="117"/>
      <c r="BI366" s="111"/>
      <c r="BJ366" s="111"/>
      <c r="BK366" s="111"/>
      <c r="BL366" s="66"/>
      <c r="BM366" s="66"/>
      <c r="BN366" s="66"/>
      <c r="BO366" s="66"/>
    </row>
    <row r="367" spans="21:67" x14ac:dyDescent="0.2"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85">
        <v>86</v>
      </c>
      <c r="AZ367" s="85"/>
      <c r="BA367" s="85">
        <f t="shared" si="28"/>
        <v>0.94785997765223839</v>
      </c>
      <c r="BB367" s="85">
        <f t="shared" si="29"/>
        <v>1.6244488681325362</v>
      </c>
      <c r="BC367" s="66"/>
      <c r="BD367" s="116"/>
      <c r="BE367" s="111"/>
      <c r="BF367" s="117"/>
      <c r="BG367" s="111"/>
      <c r="BH367" s="117"/>
      <c r="BI367" s="111"/>
      <c r="BJ367" s="111"/>
      <c r="BK367" s="111"/>
      <c r="BL367" s="66"/>
      <c r="BM367" s="66"/>
      <c r="BN367" s="66"/>
      <c r="BO367" s="66"/>
    </row>
    <row r="368" spans="21:67" x14ac:dyDescent="0.2"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85">
        <v>87</v>
      </c>
      <c r="AZ368" s="85"/>
      <c r="BA368" s="85">
        <f t="shared" si="28"/>
        <v>0.94844356494589399</v>
      </c>
      <c r="BB368" s="85">
        <f t="shared" si="29"/>
        <v>1.6299461904542989</v>
      </c>
      <c r="BC368" s="66"/>
      <c r="BD368" s="116"/>
      <c r="BE368" s="111"/>
      <c r="BF368" s="117"/>
      <c r="BG368" s="111"/>
      <c r="BH368" s="117"/>
      <c r="BI368" s="111"/>
      <c r="BJ368" s="111"/>
      <c r="BK368" s="111"/>
      <c r="BL368" s="66"/>
      <c r="BM368" s="66"/>
      <c r="BN368" s="66"/>
      <c r="BO368" s="66"/>
    </row>
    <row r="369" spans="21:67" x14ac:dyDescent="0.2"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85">
        <v>88</v>
      </c>
      <c r="AZ369" s="85"/>
      <c r="BA369" s="85">
        <f t="shared" si="28"/>
        <v>0.94901423604247293</v>
      </c>
      <c r="BB369" s="85">
        <f t="shared" si="29"/>
        <v>1.6353699021268224</v>
      </c>
      <c r="BC369" s="66"/>
      <c r="BD369" s="116"/>
      <c r="BE369" s="111"/>
      <c r="BF369" s="117"/>
      <c r="BG369" s="111"/>
      <c r="BH369" s="117"/>
      <c r="BI369" s="111"/>
      <c r="BJ369" s="111"/>
      <c r="BK369" s="111"/>
      <c r="BL369" s="66"/>
      <c r="BM369" s="66"/>
      <c r="BN369" s="66"/>
      <c r="BO369" s="66"/>
    </row>
    <row r="370" spans="21:67" x14ac:dyDescent="0.2"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85">
        <v>89</v>
      </c>
      <c r="AZ370" s="85"/>
      <c r="BA370" s="85">
        <f t="shared" si="28"/>
        <v>0.94957241494880285</v>
      </c>
      <c r="BB370" s="85">
        <f t="shared" si="29"/>
        <v>1.6407218357011806</v>
      </c>
      <c r="BC370" s="66"/>
      <c r="BD370" s="116"/>
      <c r="BE370" s="111"/>
      <c r="BF370" s="117"/>
      <c r="BG370" s="111"/>
      <c r="BH370" s="117"/>
      <c r="BI370" s="111"/>
      <c r="BJ370" s="111"/>
      <c r="BK370" s="111"/>
      <c r="BL370" s="66"/>
      <c r="BM370" s="66"/>
      <c r="BN370" s="66"/>
      <c r="BO370" s="66"/>
    </row>
    <row r="371" spans="21:67" x14ac:dyDescent="0.2"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85">
        <v>90</v>
      </c>
      <c r="AZ371" s="85"/>
      <c r="BA371" s="85">
        <f t="shared" si="28"/>
        <v>0.95011850731814373</v>
      </c>
      <c r="BB371" s="85">
        <f t="shared" si="29"/>
        <v>1.6460037577411561</v>
      </c>
      <c r="BC371" s="66"/>
      <c r="BD371" s="116"/>
      <c r="BE371" s="111"/>
      <c r="BF371" s="117"/>
      <c r="BG371" s="111"/>
      <c r="BH371" s="117"/>
      <c r="BI371" s="111"/>
      <c r="BJ371" s="111"/>
      <c r="BK371" s="111"/>
      <c r="BL371" s="66"/>
      <c r="BM371" s="66"/>
      <c r="BN371" s="66"/>
      <c r="BO371" s="66"/>
    </row>
    <row r="372" spans="21:67" x14ac:dyDescent="0.2"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85">
        <v>91</v>
      </c>
      <c r="AZ372" s="85"/>
      <c r="BA372" s="85">
        <f t="shared" si="28"/>
        <v>0.95065290143238823</v>
      </c>
      <c r="BB372" s="85">
        <f t="shared" si="29"/>
        <v>1.6512173719125227</v>
      </c>
      <c r="BC372" s="66"/>
      <c r="BD372" s="116"/>
      <c r="BE372" s="111"/>
      <c r="BF372" s="117"/>
      <c r="BG372" s="111"/>
      <c r="BH372" s="117"/>
      <c r="BI372" s="111"/>
      <c r="BJ372" s="111"/>
      <c r="BK372" s="111"/>
      <c r="BL372" s="66"/>
      <c r="BM372" s="66"/>
      <c r="BN372" s="66"/>
      <c r="BO372" s="66"/>
    </row>
    <row r="373" spans="21:67" x14ac:dyDescent="0.2"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85">
        <v>92</v>
      </c>
      <c r="AZ373" s="85"/>
      <c r="BA373" s="85">
        <f t="shared" si="28"/>
        <v>0.95117596912187063</v>
      </c>
      <c r="BB373" s="85">
        <f t="shared" si="29"/>
        <v>1.6563643218951574</v>
      </c>
      <c r="BC373" s="66"/>
      <c r="BD373" s="116"/>
      <c r="BE373" s="111"/>
      <c r="BF373" s="117"/>
      <c r="BG373" s="111"/>
      <c r="BH373" s="117"/>
      <c r="BI373" s="111"/>
      <c r="BJ373" s="111"/>
      <c r="BK373" s="111"/>
      <c r="BL373" s="66"/>
      <c r="BM373" s="66"/>
      <c r="BN373" s="66"/>
      <c r="BO373" s="66"/>
    </row>
    <row r="374" spans="21:67" x14ac:dyDescent="0.2"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85">
        <v>93</v>
      </c>
      <c r="AZ374" s="85"/>
      <c r="BA374" s="85">
        <f t="shared" si="28"/>
        <v>0.95168806662735606</v>
      </c>
      <c r="BB374" s="85">
        <f t="shared" si="29"/>
        <v>1.6614461941299388</v>
      </c>
      <c r="BC374" s="66"/>
      <c r="BD374" s="116"/>
      <c r="BE374" s="111"/>
      <c r="BF374" s="117"/>
      <c r="BG374" s="111"/>
      <c r="BH374" s="117"/>
      <c r="BI374" s="111"/>
      <c r="BJ374" s="111"/>
      <c r="BK374" s="111"/>
      <c r="BL374" s="66"/>
      <c r="BM374" s="66"/>
      <c r="BN374" s="66"/>
      <c r="BO374" s="66"/>
    </row>
    <row r="375" spans="21:67" x14ac:dyDescent="0.2"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85">
        <v>94</v>
      </c>
      <c r="AZ375" s="85"/>
      <c r="BA375" s="85">
        <f t="shared" si="28"/>
        <v>0.95218953540840789</v>
      </c>
      <c r="BB375" s="85">
        <f t="shared" si="29"/>
        <v>1.6664645204115198</v>
      </c>
      <c r="BC375" s="66"/>
      <c r="BD375" s="116"/>
      <c r="BE375" s="111"/>
      <c r="BF375" s="117"/>
      <c r="BG375" s="111"/>
      <c r="BH375" s="117"/>
      <c r="BI375" s="111"/>
      <c r="BJ375" s="111"/>
      <c r="BK375" s="111"/>
      <c r="BL375" s="66"/>
      <c r="BM375" s="66"/>
      <c r="BN375" s="66"/>
      <c r="BO375" s="66"/>
    </row>
    <row r="376" spans="21:67" x14ac:dyDescent="0.2"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85">
        <v>95</v>
      </c>
      <c r="AZ376" s="85"/>
      <c r="BA376" s="85">
        <f t="shared" si="28"/>
        <v>0.95268070290198192</v>
      </c>
      <c r="BB376" s="85">
        <f t="shared" si="29"/>
        <v>1.6714207803371446</v>
      </c>
      <c r="BC376" s="66"/>
      <c r="BD376" s="116"/>
      <c r="BE376" s="111"/>
      <c r="BF376" s="117"/>
      <c r="BG376" s="111"/>
      <c r="BH376" s="117"/>
      <c r="BI376" s="111"/>
      <c r="BJ376" s="111"/>
      <c r="BK376" s="111"/>
      <c r="BL376" s="66"/>
      <c r="BM376" s="66"/>
      <c r="BN376" s="66"/>
      <c r="BO376" s="66"/>
    </row>
    <row r="377" spans="21:67" x14ac:dyDescent="0.2"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85">
        <v>96</v>
      </c>
      <c r="AZ377" s="85"/>
      <c r="BA377" s="85">
        <f t="shared" si="28"/>
        <v>0.95316188323478757</v>
      </c>
      <c r="BB377" s="85">
        <f t="shared" si="29"/>
        <v>1.6763164036209692</v>
      </c>
      <c r="BC377" s="66"/>
      <c r="BD377" s="116"/>
      <c r="BE377" s="111"/>
      <c r="BF377" s="117"/>
      <c r="BG377" s="111"/>
      <c r="BH377" s="117"/>
      <c r="BI377" s="111"/>
      <c r="BJ377" s="111"/>
      <c r="BK377" s="111"/>
      <c r="BL377" s="66"/>
      <c r="BM377" s="66"/>
      <c r="BN377" s="66"/>
      <c r="BO377" s="66"/>
    </row>
    <row r="378" spans="21:67" x14ac:dyDescent="0.2"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85">
        <v>97</v>
      </c>
      <c r="AZ378" s="85"/>
      <c r="BA378" s="85">
        <f t="shared" si="28"/>
        <v>0.95363337789266778</v>
      </c>
      <c r="BB378" s="85">
        <f t="shared" si="29"/>
        <v>1.6811527722825717</v>
      </c>
      <c r="BC378" s="66"/>
      <c r="BD378" s="116"/>
      <c r="BE378" s="111"/>
      <c r="BF378" s="117"/>
      <c r="BG378" s="111"/>
      <c r="BH378" s="117"/>
      <c r="BI378" s="111"/>
      <c r="BJ378" s="111"/>
      <c r="BK378" s="111"/>
      <c r="BL378" s="66"/>
      <c r="BM378" s="66"/>
      <c r="BN378" s="66"/>
      <c r="BO378" s="66"/>
    </row>
    <row r="379" spans="21:67" x14ac:dyDescent="0.2"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85">
        <v>98</v>
      </c>
      <c r="AZ379" s="85"/>
      <c r="BA379" s="85">
        <f t="shared" si="28"/>
        <v>0.95409547634999392</v>
      </c>
      <c r="BB379" s="85">
        <f t="shared" si="29"/>
        <v>1.6859312227177525</v>
      </c>
      <c r="BC379" s="66"/>
      <c r="BD379" s="116"/>
      <c r="BE379" s="111"/>
      <c r="BF379" s="117"/>
      <c r="BG379" s="111"/>
      <c r="BH379" s="117"/>
      <c r="BI379" s="111"/>
      <c r="BJ379" s="111"/>
      <c r="BK379" s="111"/>
      <c r="BL379" s="66"/>
      <c r="BM379" s="66"/>
      <c r="BN379" s="66"/>
      <c r="BO379" s="66"/>
    </row>
    <row r="380" spans="21:67" x14ac:dyDescent="0.2"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85">
        <v>99</v>
      </c>
      <c r="AZ380" s="85"/>
      <c r="BA380" s="85">
        <f t="shared" si="28"/>
        <v>0.95454845666183408</v>
      </c>
      <c r="BB380" s="85">
        <f t="shared" si="29"/>
        <v>1.6906530476590824</v>
      </c>
      <c r="BC380" s="66"/>
      <c r="BD380" s="116"/>
      <c r="BE380" s="111"/>
      <c r="BF380" s="117"/>
      <c r="BG380" s="111"/>
      <c r="BH380" s="117"/>
      <c r="BI380" s="111"/>
      <c r="BJ380" s="111"/>
      <c r="BK380" s="111"/>
      <c r="BL380" s="66"/>
      <c r="BM380" s="66"/>
      <c r="BN380" s="66"/>
      <c r="BO380" s="66"/>
    </row>
    <row r="381" spans="21:67" x14ac:dyDescent="0.2"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85">
        <v>100</v>
      </c>
      <c r="AZ381" s="85"/>
      <c r="BA381" s="85">
        <f t="shared" si="28"/>
        <v>0.954992586021436</v>
      </c>
      <c r="BB381" s="85">
        <f t="shared" si="29"/>
        <v>1.695319498033117</v>
      </c>
      <c r="BC381" s="66"/>
      <c r="BD381" s="116"/>
      <c r="BE381" s="111"/>
      <c r="BF381" s="117"/>
      <c r="BG381" s="111"/>
      <c r="BH381" s="117"/>
      <c r="BI381" s="111"/>
      <c r="BJ381" s="111"/>
      <c r="BK381" s="111"/>
      <c r="BL381" s="66"/>
      <c r="BM381" s="66"/>
      <c r="BN381" s="66"/>
      <c r="BO381" s="66"/>
    </row>
    <row r="382" spans="21:67" x14ac:dyDescent="0.2"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85">
        <v>101</v>
      </c>
      <c r="AZ382" s="85"/>
      <c r="BA382" s="85">
        <f t="shared" si="28"/>
        <v>0.9554281212853748</v>
      </c>
      <c r="BB382" s="85">
        <f t="shared" si="29"/>
        <v>1.6999317847207334</v>
      </c>
      <c r="BC382" s="66"/>
      <c r="BD382" s="116"/>
      <c r="BE382" s="111"/>
      <c r="BF382" s="117"/>
      <c r="BG382" s="111"/>
      <c r="BH382" s="117"/>
      <c r="BI382" s="111"/>
      <c r="BJ382" s="111"/>
      <c r="BK382" s="111"/>
      <c r="BL382" s="66"/>
      <c r="BM382" s="66"/>
      <c r="BN382" s="66"/>
      <c r="BO382" s="66"/>
    </row>
    <row r="383" spans="21:67" x14ac:dyDescent="0.2"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85">
        <v>102</v>
      </c>
      <c r="AZ383" s="85"/>
      <c r="BA383" s="85">
        <f t="shared" si="28"/>
        <v>0.95585530946852915</v>
      </c>
      <c r="BB383" s="85">
        <f t="shared" si="29"/>
        <v>1.7044910802265318</v>
      </c>
      <c r="BC383" s="66"/>
      <c r="BD383" s="116"/>
      <c r="BE383" s="111"/>
      <c r="BF383" s="117"/>
      <c r="BG383" s="111"/>
      <c r="BH383" s="117"/>
      <c r="BI383" s="111"/>
      <c r="BJ383" s="111"/>
      <c r="BK383" s="111"/>
      <c r="BL383" s="66"/>
      <c r="BM383" s="66"/>
      <c r="BN383" s="66"/>
      <c r="BO383" s="66"/>
    </row>
    <row r="384" spans="21:67" x14ac:dyDescent="0.2"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85">
        <v>103</v>
      </c>
      <c r="AZ384" s="85"/>
      <c r="BA384" s="85">
        <f t="shared" si="28"/>
        <v>0.95627438821089084</v>
      </c>
      <c r="BB384" s="85">
        <f t="shared" si="29"/>
        <v>1.708998520262865</v>
      </c>
      <c r="BC384" s="66"/>
      <c r="BD384" s="116"/>
      <c r="BE384" s="111"/>
      <c r="BF384" s="117"/>
      <c r="BG384" s="111"/>
      <c r="BH384" s="117"/>
      <c r="BI384" s="111"/>
      <c r="BJ384" s="111"/>
      <c r="BK384" s="111"/>
      <c r="BL384" s="66"/>
      <c r="BM384" s="66"/>
      <c r="BN384" s="66"/>
      <c r="BO384" s="66"/>
    </row>
    <row r="385" spans="21:67" x14ac:dyDescent="0.2"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85">
        <v>104</v>
      </c>
      <c r="AZ385" s="85"/>
      <c r="BA385" s="85">
        <f t="shared" si="28"/>
        <v>0.95668558621805788</v>
      </c>
      <c r="BB385" s="85">
        <f t="shared" si="29"/>
        <v>1.7134552052536336</v>
      </c>
      <c r="BC385" s="66"/>
      <c r="BD385" s="116"/>
      <c r="BE385" s="111"/>
      <c r="BF385" s="117"/>
      <c r="BG385" s="111"/>
      <c r="BH385" s="117"/>
      <c r="BI385" s="111"/>
      <c r="BJ385" s="111"/>
      <c r="BK385" s="111"/>
      <c r="BL385" s="66"/>
      <c r="BM385" s="66"/>
      <c r="BN385" s="66"/>
      <c r="BO385" s="66"/>
    </row>
    <row r="386" spans="21:67" x14ac:dyDescent="0.2"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85">
        <v>105</v>
      </c>
      <c r="AZ386" s="85"/>
      <c r="BA386" s="85">
        <f t="shared" si="28"/>
        <v>0.95708912367712784</v>
      </c>
      <c r="BB386" s="85">
        <f t="shared" si="29"/>
        <v>1.7178622017626706</v>
      </c>
      <c r="BC386" s="66"/>
      <c r="BD386" s="116"/>
      <c r="BE386" s="111"/>
      <c r="BF386" s="117"/>
      <c r="BG386" s="111"/>
      <c r="BH386" s="117"/>
      <c r="BI386" s="111"/>
      <c r="BJ386" s="111"/>
      <c r="BK386" s="111"/>
      <c r="BL386" s="66"/>
      <c r="BM386" s="66"/>
      <c r="BN386" s="66"/>
      <c r="BO386" s="66"/>
    </row>
    <row r="387" spans="21:67" x14ac:dyDescent="0.2"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85">
        <v>106</v>
      </c>
      <c r="AZ387" s="85"/>
      <c r="BA387" s="85">
        <f t="shared" si="28"/>
        <v>0.9574852126495772</v>
      </c>
      <c r="BB387" s="85">
        <f t="shared" si="29"/>
        <v>1.7222205438511624</v>
      </c>
      <c r="BC387" s="66"/>
      <c r="BD387" s="116"/>
      <c r="BE387" s="111"/>
      <c r="BF387" s="117"/>
      <c r="BG387" s="111"/>
      <c r="BH387" s="117"/>
      <c r="BI387" s="111"/>
      <c r="BJ387" s="111"/>
      <c r="BK387" s="111"/>
      <c r="BL387" s="66"/>
      <c r="BM387" s="66"/>
      <c r="BN387" s="66"/>
      <c r="BO387" s="66"/>
    </row>
    <row r="388" spans="21:67" x14ac:dyDescent="0.2"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85">
        <v>107</v>
      </c>
      <c r="AZ388" s="85"/>
      <c r="BA388" s="85">
        <f t="shared" si="28"/>
        <v>0.95787405744259901</v>
      </c>
      <c r="BB388" s="85">
        <f t="shared" si="29"/>
        <v>1.7265312343682779</v>
      </c>
      <c r="BC388" s="66"/>
      <c r="BD388" s="116"/>
      <c r="BE388" s="111"/>
      <c r="BF388" s="117"/>
      <c r="BG388" s="111"/>
      <c r="BH388" s="117"/>
      <c r="BI388" s="111"/>
      <c r="BJ388" s="111"/>
      <c r="BK388" s="111"/>
      <c r="BL388" s="66"/>
      <c r="BM388" s="66"/>
      <c r="BN388" s="66"/>
      <c r="BO388" s="66"/>
    </row>
    <row r="389" spans="21:67" x14ac:dyDescent="0.2"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85">
        <v>108</v>
      </c>
      <c r="AZ389" s="85"/>
      <c r="BA389" s="85">
        <f t="shared" si="28"/>
        <v>0.95825585496026511</v>
      </c>
      <c r="BB389" s="85">
        <f t="shared" si="29"/>
        <v>1.7307952461788902</v>
      </c>
      <c r="BC389" s="66"/>
      <c r="BD389" s="116"/>
      <c r="BE389" s="111"/>
      <c r="BF389" s="117"/>
      <c r="BG389" s="111"/>
      <c r="BH389" s="117"/>
      <c r="BI389" s="111"/>
      <c r="BJ389" s="111"/>
      <c r="BK389" s="111"/>
      <c r="BL389" s="66"/>
      <c r="BM389" s="66"/>
      <c r="BN389" s="66"/>
      <c r="BO389" s="66"/>
    </row>
    <row r="390" spans="21:67" x14ac:dyDescent="0.2"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85">
        <v>109</v>
      </c>
      <c r="AZ390" s="85"/>
      <c r="BA390" s="85">
        <f t="shared" si="28"/>
        <v>0.95863079503577908</v>
      </c>
      <c r="BB390" s="85">
        <f t="shared" si="29"/>
        <v>1.7350135233320123</v>
      </c>
      <c r="BC390" s="66"/>
      <c r="BD390" s="116"/>
      <c r="BE390" s="111"/>
      <c r="BF390" s="117"/>
      <c r="BG390" s="111"/>
      <c r="BH390" s="117"/>
      <c r="BI390" s="111"/>
      <c r="BJ390" s="111"/>
      <c r="BK390" s="111"/>
      <c r="BL390" s="66"/>
      <c r="BM390" s="66"/>
      <c r="BN390" s="66"/>
      <c r="BO390" s="66"/>
    </row>
    <row r="391" spans="21:67" x14ac:dyDescent="0.2"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85">
        <v>110</v>
      </c>
      <c r="AZ391" s="85"/>
      <c r="BA391" s="85">
        <f t="shared" si="28"/>
        <v>0.95899906074599783</v>
      </c>
      <c r="BB391" s="85">
        <f t="shared" si="29"/>
        <v>1.7391869821733341</v>
      </c>
      <c r="BC391" s="66"/>
      <c r="BD391" s="116"/>
      <c r="BE391" s="111"/>
      <c r="BF391" s="117"/>
      <c r="BG391" s="111"/>
      <c r="BH391" s="117"/>
      <c r="BI391" s="111"/>
      <c r="BJ391" s="111"/>
      <c r="BK391" s="111"/>
      <c r="BL391" s="66"/>
      <c r="BM391" s="66"/>
      <c r="BN391" s="66"/>
      <c r="BO391" s="66"/>
    </row>
    <row r="392" spans="21:67" x14ac:dyDescent="0.2"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85">
        <v>111</v>
      </c>
      <c r="AZ392" s="85"/>
      <c r="BA392" s="85">
        <f t="shared" si="28"/>
        <v>0.95936082870931427</v>
      </c>
      <c r="BB392" s="85">
        <f t="shared" si="29"/>
        <v>1.7433165124050003</v>
      </c>
      <c r="BC392" s="66"/>
      <c r="BD392" s="116"/>
      <c r="BE392" s="111"/>
      <c r="BF392" s="117"/>
      <c r="BG392" s="111"/>
      <c r="BH392" s="117"/>
      <c r="BI392" s="111"/>
      <c r="BJ392" s="111"/>
      <c r="BK392" s="111"/>
      <c r="BL392" s="66"/>
      <c r="BM392" s="66"/>
      <c r="BN392" s="66"/>
      <c r="BO392" s="66"/>
    </row>
    <row r="393" spans="21:67" x14ac:dyDescent="0.2"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85">
        <v>112</v>
      </c>
      <c r="AZ393" s="85"/>
      <c r="BA393" s="85">
        <f t="shared" si="28"/>
        <v>0.95971626936792198</v>
      </c>
      <c r="BB393" s="85">
        <f t="shared" si="29"/>
        <v>1.7474029780956282</v>
      </c>
      <c r="BC393" s="66"/>
      <c r="BD393" s="116"/>
      <c r="BE393" s="111"/>
      <c r="BF393" s="117"/>
      <c r="BG393" s="111"/>
      <c r="BH393" s="117"/>
      <c r="BI393" s="111"/>
      <c r="BJ393" s="111"/>
      <c r="BK393" s="111"/>
      <c r="BL393" s="66"/>
      <c r="BM393" s="66"/>
      <c r="BN393" s="66"/>
      <c r="BO393" s="66"/>
    </row>
    <row r="394" spans="21:67" x14ac:dyDescent="0.2"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85">
        <v>113</v>
      </c>
      <c r="AZ394" s="85"/>
      <c r="BA394" s="85">
        <f t="shared" si="28"/>
        <v>0.96006554725540494</v>
      </c>
      <c r="BB394" s="85">
        <f t="shared" si="29"/>
        <v>1.7514472186432763</v>
      </c>
      <c r="BC394" s="66"/>
      <c r="BD394" s="116"/>
      <c r="BE394" s="111"/>
      <c r="BF394" s="117"/>
      <c r="BG394" s="111"/>
      <c r="BH394" s="117"/>
      <c r="BI394" s="111"/>
      <c r="BJ394" s="111"/>
      <c r="BK394" s="111"/>
      <c r="BL394" s="66"/>
      <c r="BM394" s="66"/>
      <c r="BN394" s="66"/>
      <c r="BO394" s="66"/>
    </row>
    <row r="395" spans="21:67" x14ac:dyDescent="0.2"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85">
        <v>114</v>
      </c>
      <c r="AZ395" s="85"/>
      <c r="BA395" s="85">
        <f t="shared" si="28"/>
        <v>0.96040882125053806</v>
      </c>
      <c r="BB395" s="85">
        <f t="shared" si="29"/>
        <v>1.7554500496939986</v>
      </c>
      <c r="BC395" s="66"/>
      <c r="BD395" s="116"/>
      <c r="BE395" s="111"/>
      <c r="BF395" s="117"/>
      <c r="BG395" s="111"/>
      <c r="BH395" s="117"/>
      <c r="BI395" s="111"/>
      <c r="BJ395" s="111"/>
      <c r="BK395" s="111"/>
      <c r="BL395" s="66"/>
      <c r="BM395" s="66"/>
      <c r="BN395" s="66"/>
      <c r="BO395" s="66"/>
    </row>
    <row r="396" spans="21:67" x14ac:dyDescent="0.2"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85">
        <v>115</v>
      </c>
      <c r="AZ396" s="85"/>
      <c r="BA396" s="85">
        <f t="shared" si="28"/>
        <v>0.96074624481811799</v>
      </c>
      <c r="BB396" s="85">
        <f t="shared" si="29"/>
        <v>1.7594122640183736</v>
      </c>
      <c r="BC396" s="66"/>
      <c r="BD396" s="116"/>
      <c r="BE396" s="111"/>
      <c r="BF396" s="117"/>
      <c r="BG396" s="111"/>
      <c r="BH396" s="117"/>
      <c r="BI396" s="111"/>
      <c r="BJ396" s="111"/>
      <c r="BK396" s="111"/>
      <c r="BL396" s="66"/>
      <c r="BM396" s="66"/>
      <c r="BN396" s="66"/>
      <c r="BO396" s="66"/>
    </row>
    <row r="397" spans="21:67" x14ac:dyDescent="0.2"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85">
        <v>116</v>
      </c>
      <c r="AZ397" s="85"/>
      <c r="BA397" s="85">
        <f t="shared" si="28"/>
        <v>0.96107796623759212</v>
      </c>
      <c r="BB397" s="85">
        <f t="shared" si="29"/>
        <v>1.7633346323483075</v>
      </c>
      <c r="BC397" s="66"/>
      <c r="BD397" s="116"/>
      <c r="BE397" s="111"/>
      <c r="BF397" s="117"/>
      <c r="BG397" s="111"/>
      <c r="BH397" s="117"/>
      <c r="BI397" s="111"/>
      <c r="BJ397" s="111"/>
      <c r="BK397" s="111"/>
      <c r="BL397" s="66"/>
      <c r="BM397" s="66"/>
      <c r="BN397" s="66"/>
      <c r="BO397" s="66"/>
    </row>
    <row r="398" spans="21:67" x14ac:dyDescent="0.2"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85">
        <v>117</v>
      </c>
      <c r="AZ398" s="85"/>
      <c r="BA398" s="85">
        <f t="shared" si="28"/>
        <v>0.9614041288202001</v>
      </c>
      <c r="BB398" s="85">
        <f t="shared" si="29"/>
        <v>1.7672179041762153</v>
      </c>
      <c r="BC398" s="66"/>
      <c r="BD398" s="116"/>
      <c r="BE398" s="111"/>
      <c r="BF398" s="117"/>
      <c r="BG398" s="111"/>
      <c r="BH398" s="117"/>
      <c r="BI398" s="111"/>
      <c r="BJ398" s="111"/>
      <c r="BK398" s="111"/>
      <c r="BL398" s="66"/>
      <c r="BM398" s="66"/>
      <c r="BN398" s="66"/>
      <c r="BO398" s="66"/>
    </row>
    <row r="399" spans="21:67" x14ac:dyDescent="0.2"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85">
        <v>118</v>
      </c>
      <c r="AZ399" s="85"/>
      <c r="BA399" s="85">
        <f t="shared" si="28"/>
        <v>0.96172487111529636</v>
      </c>
      <c r="BB399" s="85">
        <f t="shared" si="29"/>
        <v>1.7710628085186089</v>
      </c>
      <c r="BC399" s="66"/>
      <c r="BD399" s="116"/>
      <c r="BE399" s="111"/>
      <c r="BF399" s="117"/>
      <c r="BG399" s="111"/>
      <c r="BH399" s="117"/>
      <c r="BI399" s="111"/>
      <c r="BJ399" s="111"/>
      <c r="BK399" s="111"/>
      <c r="BL399" s="66"/>
      <c r="BM399" s="66"/>
      <c r="BN399" s="66"/>
      <c r="BO399" s="66"/>
    </row>
    <row r="400" spans="21:67" x14ac:dyDescent="0.2"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85">
        <v>119</v>
      </c>
      <c r="AZ400" s="85"/>
      <c r="BA400" s="85">
        <f t="shared" si="28"/>
        <v>0.96204032710647591</v>
      </c>
      <c r="BB400" s="85">
        <f t="shared" si="29"/>
        <v>1.7748700546459288</v>
      </c>
      <c r="BC400" s="66"/>
      <c r="BD400" s="116"/>
      <c r="BE400" s="111"/>
      <c r="BF400" s="117"/>
      <c r="BG400" s="111"/>
      <c r="BH400" s="117"/>
      <c r="BI400" s="111"/>
      <c r="BJ400" s="111"/>
      <c r="BK400" s="111"/>
      <c r="BL400" s="66"/>
      <c r="BM400" s="66"/>
      <c r="BN400" s="66"/>
      <c r="BO400" s="66"/>
    </row>
    <row r="401" spans="21:67" x14ac:dyDescent="0.2"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85">
        <v>120</v>
      </c>
      <c r="AZ401" s="85"/>
      <c r="BA401" s="85">
        <f t="shared" si="28"/>
        <v>0.96235062639808855</v>
      </c>
      <c r="BB401" s="85">
        <f t="shared" si="29"/>
        <v>1.7786403327804301</v>
      </c>
      <c r="BC401" s="66"/>
      <c r="BD401" s="116"/>
      <c r="BE401" s="111"/>
      <c r="BF401" s="117"/>
      <c r="BG401" s="111"/>
      <c r="BH401" s="117"/>
      <c r="BI401" s="111"/>
      <c r="BJ401" s="111"/>
      <c r="BK401" s="111"/>
      <c r="BL401" s="66"/>
      <c r="BM401" s="66"/>
      <c r="BN401" s="66"/>
      <c r="BO401" s="66"/>
    </row>
  </sheetData>
  <mergeCells count="96">
    <mergeCell ref="O5:V5"/>
    <mergeCell ref="B1:F3"/>
    <mergeCell ref="J1:M1"/>
    <mergeCell ref="J2:M2"/>
    <mergeCell ref="J3:M3"/>
    <mergeCell ref="O4:V4"/>
    <mergeCell ref="C6:D6"/>
    <mergeCell ref="E6:F6"/>
    <mergeCell ref="G6:I6"/>
    <mergeCell ref="O6:V7"/>
    <mergeCell ref="C8:D8"/>
    <mergeCell ref="E8:F8"/>
    <mergeCell ref="G8:I8"/>
    <mergeCell ref="O8:V8"/>
    <mergeCell ref="C12:D12"/>
    <mergeCell ref="E12:F12"/>
    <mergeCell ref="G12:H12"/>
    <mergeCell ref="I12:K12"/>
    <mergeCell ref="O12:V12"/>
    <mergeCell ref="O9:V10"/>
    <mergeCell ref="C10:D10"/>
    <mergeCell ref="E10:F10"/>
    <mergeCell ref="G10:H10"/>
    <mergeCell ref="O11:V11"/>
    <mergeCell ref="C14:D14"/>
    <mergeCell ref="E14:F14"/>
    <mergeCell ref="G14:H14"/>
    <mergeCell ref="O14:V16"/>
    <mergeCell ref="B15:M15"/>
    <mergeCell ref="C16:D16"/>
    <mergeCell ref="E16:F16"/>
    <mergeCell ref="G16:H16"/>
    <mergeCell ref="F18:F139"/>
    <mergeCell ref="G18:I19"/>
    <mergeCell ref="K18:M19"/>
    <mergeCell ref="O18:S18"/>
    <mergeCell ref="O20:S20"/>
    <mergeCell ref="O22:S22"/>
    <mergeCell ref="O24:S24"/>
    <mergeCell ref="O27:R28"/>
    <mergeCell ref="O30:S31"/>
    <mergeCell ref="O41:R42"/>
    <mergeCell ref="O44:S45"/>
    <mergeCell ref="T30:T31"/>
    <mergeCell ref="U30:U31"/>
    <mergeCell ref="O34:R35"/>
    <mergeCell ref="O37:S38"/>
    <mergeCell ref="T37:T38"/>
    <mergeCell ref="U37:U38"/>
    <mergeCell ref="T44:T45"/>
    <mergeCell ref="U44:U45"/>
    <mergeCell ref="AY152:BB153"/>
    <mergeCell ref="BD152:BH153"/>
    <mergeCell ref="BM152:BO153"/>
    <mergeCell ref="BJ152:BK153"/>
    <mergeCell ref="U156:W156"/>
    <mergeCell ref="AA156:AC156"/>
    <mergeCell ref="AG156:AI156"/>
    <mergeCell ref="AM156:AO156"/>
    <mergeCell ref="AS156:AU156"/>
    <mergeCell ref="AS157:AU157"/>
    <mergeCell ref="U158:W158"/>
    <mergeCell ref="U160:W160"/>
    <mergeCell ref="U162:W162"/>
    <mergeCell ref="AA162:AC162"/>
    <mergeCell ref="AG162:AI162"/>
    <mergeCell ref="U164:W164"/>
    <mergeCell ref="AA164:AC164"/>
    <mergeCell ref="AG164:AI164"/>
    <mergeCell ref="U166:W166"/>
    <mergeCell ref="AA166:AC166"/>
    <mergeCell ref="Q190:T196"/>
    <mergeCell ref="AM168:AO168"/>
    <mergeCell ref="AS170:AU170"/>
    <mergeCell ref="U172:W172"/>
    <mergeCell ref="AA172:AC172"/>
    <mergeCell ref="AG172:AI172"/>
    <mergeCell ref="AM172:AO172"/>
    <mergeCell ref="AS172:AU172"/>
    <mergeCell ref="U168:W168"/>
    <mergeCell ref="AA168:AC168"/>
    <mergeCell ref="AG168:AI168"/>
    <mergeCell ref="U174:W174"/>
    <mergeCell ref="AA174:AC174"/>
    <mergeCell ref="AG174:AI174"/>
    <mergeCell ref="AM174:AO174"/>
    <mergeCell ref="AS174:AU174"/>
    <mergeCell ref="Q211:T213"/>
    <mergeCell ref="V211:V213"/>
    <mergeCell ref="AY278:BB279"/>
    <mergeCell ref="AS198:AT202"/>
    <mergeCell ref="Q203:T205"/>
    <mergeCell ref="V203:V205"/>
    <mergeCell ref="AS203:AT203"/>
    <mergeCell ref="Q207:T209"/>
    <mergeCell ref="V207:V209"/>
  </mergeCells>
  <dataValidations count="7">
    <dataValidation type="list" allowBlank="1" showInputMessage="1" showErrorMessage="1" sqref="H16">
      <formula1>R172:R173</formula1>
    </dataValidation>
    <dataValidation type="list" allowBlank="1" showInputMessage="1" showErrorMessage="1" sqref="G16">
      <formula1>Q173:Q174</formula1>
    </dataValidation>
    <dataValidation type="list" showInputMessage="1" showErrorMessage="1" sqref="U63 U29 U46 U36 U43">
      <formula1>$Q$176:$Q$179</formula1>
    </dataValidation>
    <dataValidation showDropDown="1" showInputMessage="1" showErrorMessage="1" sqref="G12 G14"/>
    <dataValidation type="list" allowBlank="1" showInputMessage="1" showErrorMessage="1" sqref="G6:I6">
      <formula1>$N$154:$N$249</formula1>
    </dataValidation>
    <dataValidation type="list" allowBlank="1" showInputMessage="1" showErrorMessage="1" sqref="G8:I8">
      <formula1>$Q$167:$Q$171</formula1>
    </dataValidation>
    <dataValidation type="list" allowBlank="1" showInputMessage="1" showErrorMessage="1" sqref="G10">
      <formula1>$Q$154:$Q$161</formula1>
    </dataValidation>
  </dataValidations>
  <pageMargins left="0.75" right="0.75" top="1" bottom="1" header="0.5" footer="0.5"/>
  <pageSetup paperSize="5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01"/>
  <sheetViews>
    <sheetView workbookViewId="0">
      <selection activeCell="T28" sqref="T28"/>
    </sheetView>
  </sheetViews>
  <sheetFormatPr defaultRowHeight="12.75" x14ac:dyDescent="0.2"/>
  <cols>
    <col min="1" max="1" width="3.7109375" customWidth="1"/>
    <col min="2" max="2" width="2.7109375" customWidth="1"/>
    <col min="3" max="3" width="5.7109375" customWidth="1"/>
    <col min="5" max="5" width="5.7109375" customWidth="1"/>
    <col min="6" max="6" width="2.7109375" customWidth="1"/>
    <col min="7" max="7" width="5.7109375" customWidth="1"/>
    <col min="9" max="9" width="5.7109375" customWidth="1"/>
    <col min="10" max="10" width="2.7109375" customWidth="1"/>
    <col min="11" max="11" width="5.7109375" customWidth="1"/>
    <col min="13" max="13" width="5.7109375" customWidth="1"/>
    <col min="17" max="17" width="10.5703125" customWidth="1"/>
    <col min="20" max="20" width="9.5703125" bestFit="1" customWidth="1"/>
    <col min="21" max="21" width="16" customWidth="1"/>
  </cols>
  <sheetData>
    <row r="1" spans="1:43" ht="13.5" customHeight="1" thickBot="1" x14ac:dyDescent="0.3">
      <c r="A1" s="1"/>
      <c r="B1" s="330" t="s">
        <v>112</v>
      </c>
      <c r="C1" s="331"/>
      <c r="D1" s="331"/>
      <c r="E1" s="332"/>
      <c r="F1" s="333"/>
      <c r="H1" s="17" t="s">
        <v>6</v>
      </c>
      <c r="I1" s="13"/>
      <c r="J1" s="343" t="s">
        <v>155</v>
      </c>
      <c r="K1" s="344"/>
      <c r="L1" s="344"/>
      <c r="M1" s="345"/>
      <c r="W1" s="43"/>
      <c r="AJ1" s="30"/>
      <c r="AK1" s="30"/>
      <c r="AL1" s="30"/>
      <c r="AM1" s="30"/>
      <c r="AN1" s="30"/>
      <c r="AO1" s="30"/>
      <c r="AP1" s="27"/>
      <c r="AQ1" s="27"/>
    </row>
    <row r="2" spans="1:43" ht="13.5" customHeight="1" thickBot="1" x14ac:dyDescent="0.3">
      <c r="A2" s="1"/>
      <c r="B2" s="334"/>
      <c r="C2" s="335"/>
      <c r="D2" s="335"/>
      <c r="E2" s="336"/>
      <c r="F2" s="337"/>
      <c r="H2" s="19" t="s">
        <v>7</v>
      </c>
      <c r="I2" s="18"/>
      <c r="J2" s="351"/>
      <c r="K2" s="352"/>
      <c r="L2" s="352"/>
      <c r="M2" s="353"/>
      <c r="W2" s="43"/>
      <c r="AJ2" s="30"/>
      <c r="AK2" s="30"/>
      <c r="AL2" s="30"/>
      <c r="AM2" s="30"/>
      <c r="AN2" s="30"/>
      <c r="AO2" s="30"/>
      <c r="AP2" s="27"/>
      <c r="AQ2" s="27"/>
    </row>
    <row r="3" spans="1:43" ht="13.5" customHeight="1" thickBot="1" x14ac:dyDescent="0.25">
      <c r="A3" s="1"/>
      <c r="B3" s="338"/>
      <c r="C3" s="339"/>
      <c r="D3" s="339"/>
      <c r="E3" s="339"/>
      <c r="F3" s="340"/>
      <c r="H3" s="20" t="s">
        <v>119</v>
      </c>
      <c r="I3" s="14"/>
      <c r="J3" s="351" t="s">
        <v>152</v>
      </c>
      <c r="K3" s="354"/>
      <c r="L3" s="354"/>
      <c r="M3" s="355"/>
      <c r="W3" s="44"/>
      <c r="AJ3" s="30"/>
      <c r="AK3" s="30"/>
      <c r="AL3" s="30"/>
      <c r="AM3" s="30"/>
      <c r="AN3" s="30"/>
      <c r="AO3" s="30"/>
      <c r="AP3" s="27"/>
      <c r="AQ3" s="27"/>
    </row>
    <row r="4" spans="1:43" ht="13.5" customHeight="1" thickBot="1" x14ac:dyDescent="0.3">
      <c r="A4" s="1"/>
      <c r="N4" s="16"/>
      <c r="O4" s="378" t="s">
        <v>143</v>
      </c>
      <c r="P4" s="379"/>
      <c r="Q4" s="379"/>
      <c r="R4" s="379"/>
      <c r="S4" s="379"/>
      <c r="T4" s="379"/>
      <c r="U4" s="379"/>
      <c r="V4" s="380"/>
      <c r="W4" s="45"/>
      <c r="AJ4" s="30"/>
      <c r="AK4" s="30"/>
      <c r="AL4" s="30"/>
      <c r="AM4" s="30"/>
      <c r="AN4" s="30"/>
      <c r="AO4" s="30"/>
      <c r="AP4" s="27"/>
      <c r="AQ4" s="27"/>
    </row>
    <row r="5" spans="1:43" ht="13.5" customHeight="1" thickTop="1" x14ac:dyDescent="0.2">
      <c r="A5" s="1"/>
      <c r="B5" s="4"/>
      <c r="C5" s="5"/>
      <c r="D5" s="5"/>
      <c r="E5" s="5"/>
      <c r="F5" s="5"/>
      <c r="G5" s="5"/>
      <c r="H5" s="5"/>
      <c r="I5" s="5"/>
      <c r="J5" s="5"/>
      <c r="K5" s="21"/>
      <c r="L5" s="21"/>
      <c r="M5" s="22"/>
      <c r="O5" s="307" t="s">
        <v>3</v>
      </c>
      <c r="P5" s="308"/>
      <c r="Q5" s="308"/>
      <c r="R5" s="308"/>
      <c r="S5" s="308"/>
      <c r="T5" s="308"/>
      <c r="U5" s="308"/>
      <c r="V5" s="309"/>
      <c r="W5" s="24"/>
      <c r="AJ5" s="30"/>
      <c r="AK5" s="30"/>
      <c r="AL5" s="30"/>
      <c r="AM5" s="30"/>
      <c r="AN5" s="30"/>
      <c r="AO5" s="30"/>
      <c r="AP5" s="27"/>
      <c r="AQ5" s="27"/>
    </row>
    <row r="6" spans="1:43" ht="13.5" customHeight="1" x14ac:dyDescent="0.25">
      <c r="A6" s="1"/>
      <c r="B6" s="120"/>
      <c r="C6" s="317" t="s">
        <v>9</v>
      </c>
      <c r="D6" s="318"/>
      <c r="E6" s="346" t="s">
        <v>11</v>
      </c>
      <c r="F6" s="347"/>
      <c r="G6" s="348" t="s">
        <v>65</v>
      </c>
      <c r="H6" s="349"/>
      <c r="I6" s="350"/>
      <c r="J6" s="121"/>
      <c r="K6" s="121"/>
      <c r="L6" s="121"/>
      <c r="M6" s="122"/>
      <c r="O6" s="307" t="s">
        <v>1</v>
      </c>
      <c r="P6" s="381"/>
      <c r="Q6" s="381"/>
      <c r="R6" s="381"/>
      <c r="S6" s="381"/>
      <c r="T6" s="381"/>
      <c r="U6" s="381"/>
      <c r="V6" s="382"/>
      <c r="W6" s="15"/>
      <c r="AJ6" s="30"/>
      <c r="AK6" s="30"/>
      <c r="AL6" s="30"/>
      <c r="AM6" s="30"/>
      <c r="AN6" s="30"/>
      <c r="AO6" s="30"/>
      <c r="AP6" s="27"/>
      <c r="AQ6" s="27"/>
    </row>
    <row r="7" spans="1:43" ht="13.5" customHeight="1" x14ac:dyDescent="0.2">
      <c r="A7" s="1"/>
      <c r="B7" s="120"/>
      <c r="C7" s="123"/>
      <c r="D7" s="123"/>
      <c r="E7" s="123"/>
      <c r="F7" s="123"/>
      <c r="G7" s="124"/>
      <c r="H7" s="124"/>
      <c r="I7" s="124"/>
      <c r="J7" s="121"/>
      <c r="K7" s="121"/>
      <c r="L7" s="121"/>
      <c r="M7" s="122"/>
      <c r="O7" s="307"/>
      <c r="P7" s="381"/>
      <c r="Q7" s="381"/>
      <c r="R7" s="381"/>
      <c r="S7" s="381"/>
      <c r="T7" s="381"/>
      <c r="U7" s="381"/>
      <c r="V7" s="382"/>
      <c r="W7" s="15"/>
      <c r="AJ7" s="30"/>
      <c r="AK7" s="30"/>
      <c r="AL7" s="30"/>
      <c r="AM7" s="30"/>
      <c r="AN7" s="30"/>
      <c r="AO7" s="30"/>
      <c r="AP7" s="27"/>
      <c r="AQ7" s="27"/>
    </row>
    <row r="8" spans="1:43" ht="13.5" customHeight="1" x14ac:dyDescent="0.25">
      <c r="A8" s="1"/>
      <c r="B8" s="125"/>
      <c r="C8" s="317" t="s">
        <v>134</v>
      </c>
      <c r="D8" s="318"/>
      <c r="E8" s="305" t="s">
        <v>11</v>
      </c>
      <c r="F8" s="306"/>
      <c r="G8" s="301" t="s">
        <v>139</v>
      </c>
      <c r="H8" s="341"/>
      <c r="I8" s="342"/>
      <c r="J8" s="121"/>
      <c r="K8" s="121"/>
      <c r="L8" s="121"/>
      <c r="M8" s="122"/>
      <c r="O8" s="307" t="s">
        <v>0</v>
      </c>
      <c r="P8" s="383"/>
      <c r="Q8" s="383"/>
      <c r="R8" s="383"/>
      <c r="S8" s="383"/>
      <c r="T8" s="383"/>
      <c r="U8" s="383"/>
      <c r="V8" s="384"/>
      <c r="W8" s="15"/>
      <c r="AJ8" s="37"/>
      <c r="AK8" s="37"/>
      <c r="AL8" s="37"/>
      <c r="AM8" s="37"/>
      <c r="AN8" s="37"/>
      <c r="AO8" s="37"/>
      <c r="AP8" s="29"/>
      <c r="AQ8" s="29"/>
    </row>
    <row r="9" spans="1:43" ht="13.5" customHeight="1" x14ac:dyDescent="0.25">
      <c r="A9" s="1"/>
      <c r="B9" s="125"/>
      <c r="C9" s="126"/>
      <c r="D9" s="126"/>
      <c r="E9" s="126"/>
      <c r="F9" s="126"/>
      <c r="G9" s="127"/>
      <c r="H9" s="127"/>
      <c r="I9" s="127"/>
      <c r="J9" s="121"/>
      <c r="K9" s="121"/>
      <c r="L9" s="121"/>
      <c r="M9" s="122"/>
      <c r="O9" s="307" t="s">
        <v>2</v>
      </c>
      <c r="P9" s="308"/>
      <c r="Q9" s="308"/>
      <c r="R9" s="308"/>
      <c r="S9" s="308"/>
      <c r="T9" s="308"/>
      <c r="U9" s="308"/>
      <c r="V9" s="309"/>
      <c r="W9" s="15"/>
      <c r="AJ9" s="38"/>
      <c r="AK9" s="38"/>
      <c r="AL9" s="37"/>
      <c r="AM9" s="37"/>
      <c r="AN9" s="37"/>
      <c r="AO9" s="37"/>
      <c r="AP9" s="29"/>
      <c r="AQ9" s="29"/>
    </row>
    <row r="10" spans="1:43" ht="13.5" customHeight="1" x14ac:dyDescent="0.25">
      <c r="A10" s="1"/>
      <c r="B10" s="125"/>
      <c r="C10" s="317" t="s">
        <v>18</v>
      </c>
      <c r="D10" s="318"/>
      <c r="E10" s="305" t="s">
        <v>11</v>
      </c>
      <c r="F10" s="306"/>
      <c r="G10" s="301" t="s">
        <v>16</v>
      </c>
      <c r="H10" s="302"/>
      <c r="I10" s="64"/>
      <c r="J10" s="121"/>
      <c r="K10" s="121"/>
      <c r="L10" s="121"/>
      <c r="M10" s="122"/>
      <c r="O10" s="310"/>
      <c r="P10" s="308"/>
      <c r="Q10" s="308"/>
      <c r="R10" s="308"/>
      <c r="S10" s="308"/>
      <c r="T10" s="308"/>
      <c r="U10" s="308"/>
      <c r="V10" s="309"/>
      <c r="W10" s="46"/>
      <c r="AJ10" s="38"/>
      <c r="AK10" s="38"/>
      <c r="AL10" s="30"/>
      <c r="AM10" s="30"/>
      <c r="AN10" s="30"/>
      <c r="AO10" s="30"/>
      <c r="AP10" s="27"/>
      <c r="AQ10" s="27"/>
    </row>
    <row r="11" spans="1:43" ht="13.5" customHeight="1" x14ac:dyDescent="0.25">
      <c r="A11" s="1"/>
      <c r="B11" s="128"/>
      <c r="C11" s="129"/>
      <c r="D11" s="129"/>
      <c r="E11" s="129"/>
      <c r="F11" s="129"/>
      <c r="G11" s="129"/>
      <c r="H11" s="129"/>
      <c r="I11" s="129"/>
      <c r="J11" s="129"/>
      <c r="K11" s="121"/>
      <c r="L11" s="121"/>
      <c r="M11" s="122"/>
      <c r="O11" s="311" t="s">
        <v>150</v>
      </c>
      <c r="P11" s="312"/>
      <c r="Q11" s="312"/>
      <c r="R11" s="312"/>
      <c r="S11" s="312"/>
      <c r="T11" s="312"/>
      <c r="U11" s="312"/>
      <c r="V11" s="313"/>
      <c r="W11" s="15"/>
      <c r="AJ11" s="15"/>
      <c r="AK11" s="15"/>
      <c r="AL11" s="15"/>
      <c r="AM11" s="15"/>
      <c r="AN11" s="30"/>
      <c r="AO11" s="30"/>
      <c r="AP11" s="27"/>
      <c r="AQ11" s="27"/>
    </row>
    <row r="12" spans="1:43" ht="13.5" customHeight="1" x14ac:dyDescent="0.25">
      <c r="A12" s="1"/>
      <c r="B12" s="125"/>
      <c r="C12" s="319" t="s">
        <v>46</v>
      </c>
      <c r="D12" s="320"/>
      <c r="E12" s="305" t="s">
        <v>45</v>
      </c>
      <c r="F12" s="306"/>
      <c r="G12" s="321">
        <v>1E-4</v>
      </c>
      <c r="H12" s="323"/>
      <c r="I12" s="356" t="str">
        <f>TEXT(TEXT(G12,"."&amp;REPT("0",G14)&amp;"E+000"),"0"&amp;REPT(".",(G14-(1+INT(LOG10(ABS(G12)))))&gt;0)&amp; REPT("0",(G14-(1+INT(LOG10(ABS(G12)))))*((G14-(1+INT(LOG10(ABS(G12)))))&gt;0)))</f>
        <v>0.000100</v>
      </c>
      <c r="J12" s="357"/>
      <c r="K12" s="358"/>
      <c r="L12" s="121"/>
      <c r="M12" s="122"/>
      <c r="O12" s="314" t="s">
        <v>151</v>
      </c>
      <c r="P12" s="315"/>
      <c r="Q12" s="315"/>
      <c r="R12" s="315"/>
      <c r="S12" s="315"/>
      <c r="T12" s="315"/>
      <c r="U12" s="315"/>
      <c r="V12" s="316"/>
      <c r="W12" s="47"/>
      <c r="AJ12" s="30"/>
      <c r="AK12" s="30"/>
      <c r="AL12" s="30"/>
      <c r="AM12" s="30"/>
      <c r="AN12" s="37"/>
      <c r="AO12" s="37"/>
      <c r="AP12" s="29"/>
      <c r="AQ12" s="29"/>
    </row>
    <row r="13" spans="1:43" ht="13.5" customHeight="1" x14ac:dyDescent="0.2">
      <c r="A13" s="1"/>
      <c r="B13" s="220"/>
      <c r="C13" s="131"/>
      <c r="D13" s="131"/>
      <c r="E13" s="131"/>
      <c r="F13" s="131"/>
      <c r="G13" s="131"/>
      <c r="H13" s="131"/>
      <c r="I13" s="131"/>
      <c r="J13" s="123"/>
      <c r="K13" s="121"/>
      <c r="L13" s="121"/>
      <c r="M13" s="122"/>
      <c r="O13" s="219"/>
      <c r="P13" s="221"/>
      <c r="Q13" s="221"/>
      <c r="R13" s="221"/>
      <c r="S13" s="221"/>
      <c r="T13" s="221"/>
      <c r="U13" s="221"/>
      <c r="V13" s="222"/>
      <c r="W13" s="15"/>
      <c r="X13" s="3"/>
      <c r="AJ13" s="37"/>
      <c r="AK13" s="37"/>
      <c r="AL13" s="37"/>
      <c r="AM13" s="37"/>
      <c r="AN13" s="37"/>
      <c r="AO13" s="37"/>
      <c r="AP13" s="29"/>
      <c r="AQ13" s="29"/>
    </row>
    <row r="14" spans="1:43" ht="13.5" customHeight="1" x14ac:dyDescent="0.25">
      <c r="A14" s="1"/>
      <c r="B14" s="220"/>
      <c r="C14" s="319" t="s">
        <v>89</v>
      </c>
      <c r="D14" s="320"/>
      <c r="E14" s="305" t="s">
        <v>45</v>
      </c>
      <c r="F14" s="306"/>
      <c r="G14" s="321">
        <v>3</v>
      </c>
      <c r="H14" s="322"/>
      <c r="I14" s="132"/>
      <c r="J14" s="123"/>
      <c r="K14" s="121"/>
      <c r="L14" s="121"/>
      <c r="M14" s="122"/>
      <c r="N14" s="10"/>
      <c r="O14" s="372" t="s">
        <v>144</v>
      </c>
      <c r="P14" s="373"/>
      <c r="Q14" s="373"/>
      <c r="R14" s="373"/>
      <c r="S14" s="373"/>
      <c r="T14" s="373"/>
      <c r="U14" s="373"/>
      <c r="V14" s="374"/>
      <c r="W14" s="47"/>
      <c r="X14" s="3"/>
      <c r="AJ14" s="37"/>
      <c r="AK14" s="37"/>
      <c r="AL14" s="37"/>
      <c r="AM14" s="37"/>
      <c r="AN14" s="37"/>
      <c r="AO14" s="37"/>
      <c r="AP14" s="29"/>
      <c r="AQ14" s="29"/>
    </row>
    <row r="15" spans="1:43" ht="13.5" customHeight="1" x14ac:dyDescent="0.2">
      <c r="A15" s="1"/>
      <c r="B15" s="324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6"/>
      <c r="N15" s="10"/>
      <c r="O15" s="372"/>
      <c r="P15" s="373"/>
      <c r="Q15" s="373"/>
      <c r="R15" s="373"/>
      <c r="S15" s="373"/>
      <c r="T15" s="373"/>
      <c r="U15" s="373"/>
      <c r="V15" s="374"/>
      <c r="W15" s="47"/>
      <c r="X15" s="3"/>
      <c r="AJ15" s="37"/>
      <c r="AK15" s="37"/>
      <c r="AL15" s="37"/>
      <c r="AM15" s="37"/>
      <c r="AN15" s="37"/>
      <c r="AO15" s="37"/>
      <c r="AP15" s="29"/>
      <c r="AQ15" s="29"/>
    </row>
    <row r="16" spans="1:43" ht="13.5" customHeight="1" thickBot="1" x14ac:dyDescent="0.3">
      <c r="A16" s="1"/>
      <c r="B16" s="220"/>
      <c r="C16" s="319" t="s">
        <v>124</v>
      </c>
      <c r="D16" s="327"/>
      <c r="E16" s="328" t="s">
        <v>45</v>
      </c>
      <c r="F16" s="329"/>
      <c r="G16" s="303">
        <v>99</v>
      </c>
      <c r="H16" s="304"/>
      <c r="I16" s="23"/>
      <c r="J16" s="123"/>
      <c r="K16" s="121"/>
      <c r="L16" s="121"/>
      <c r="M16" s="122"/>
      <c r="N16" s="10"/>
      <c r="O16" s="375"/>
      <c r="P16" s="376"/>
      <c r="Q16" s="376"/>
      <c r="R16" s="376"/>
      <c r="S16" s="376"/>
      <c r="T16" s="376"/>
      <c r="U16" s="376"/>
      <c r="V16" s="377"/>
      <c r="W16" s="224"/>
      <c r="X16" s="3"/>
      <c r="AJ16" s="37"/>
      <c r="AK16" s="37"/>
      <c r="AL16" s="37"/>
      <c r="AM16" s="37"/>
      <c r="AN16" s="37"/>
      <c r="AO16" s="37"/>
      <c r="AP16" s="29"/>
      <c r="AQ16" s="29"/>
    </row>
    <row r="17" spans="1:43" ht="13.5" customHeight="1" thickBot="1" x14ac:dyDescent="0.25">
      <c r="A17" s="1"/>
      <c r="B17" s="220"/>
      <c r="C17" s="131"/>
      <c r="D17" s="131"/>
      <c r="E17" s="131"/>
      <c r="F17" s="131"/>
      <c r="G17" s="133"/>
      <c r="H17" s="133"/>
      <c r="I17" s="133"/>
      <c r="J17" s="123"/>
      <c r="K17" s="121"/>
      <c r="L17" s="121"/>
      <c r="M17" s="122"/>
      <c r="N17" s="10"/>
      <c r="O17" s="178"/>
      <c r="P17" s="178"/>
      <c r="W17" s="47"/>
      <c r="X17" s="3"/>
      <c r="AJ17" s="37"/>
      <c r="AK17" s="37"/>
      <c r="AL17" s="37"/>
      <c r="AM17" s="37"/>
      <c r="AN17" s="37"/>
      <c r="AO17" s="37"/>
      <c r="AP17" s="29"/>
      <c r="AQ17" s="29"/>
    </row>
    <row r="18" spans="1:43" ht="13.5" customHeight="1" thickBot="1" x14ac:dyDescent="0.3">
      <c r="A18" s="1"/>
      <c r="B18" s="120"/>
      <c r="C18" s="67"/>
      <c r="D18" s="134" t="s">
        <v>120</v>
      </c>
      <c r="E18" s="135"/>
      <c r="F18" s="300"/>
      <c r="G18" s="366" t="s">
        <v>121</v>
      </c>
      <c r="H18" s="367"/>
      <c r="I18" s="368"/>
      <c r="J18" s="123"/>
      <c r="K18" s="360" t="s">
        <v>145</v>
      </c>
      <c r="L18" s="361"/>
      <c r="M18" s="362"/>
      <c r="N18" s="10"/>
      <c r="O18" s="259" t="s">
        <v>142</v>
      </c>
      <c r="P18" s="260"/>
      <c r="Q18" s="260"/>
      <c r="R18" s="260"/>
      <c r="S18" s="260"/>
      <c r="T18" s="61" t="s">
        <v>45</v>
      </c>
      <c r="U18" s="118">
        <f>MAX(D20:D139)</f>
        <v>12</v>
      </c>
      <c r="V18" s="65" t="str">
        <f>IF(G10=0,"Units?",G10)</f>
        <v>ug/L</v>
      </c>
      <c r="W18" s="47"/>
      <c r="X18" s="3"/>
      <c r="AJ18" s="37"/>
      <c r="AK18" s="37"/>
      <c r="AL18" s="37"/>
      <c r="AM18" s="37"/>
      <c r="AN18" s="37"/>
      <c r="AO18" s="37"/>
      <c r="AP18" s="29"/>
      <c r="AQ18" s="29"/>
    </row>
    <row r="19" spans="1:43" ht="13.5" customHeight="1" thickBot="1" x14ac:dyDescent="0.25">
      <c r="A19" s="1"/>
      <c r="B19" s="120"/>
      <c r="C19" s="68"/>
      <c r="D19" s="70"/>
      <c r="E19" s="69"/>
      <c r="F19" s="300"/>
      <c r="G19" s="369"/>
      <c r="H19" s="370"/>
      <c r="I19" s="371"/>
      <c r="J19" s="123"/>
      <c r="K19" s="363"/>
      <c r="L19" s="364"/>
      <c r="M19" s="365"/>
      <c r="W19" s="47"/>
      <c r="X19" s="3"/>
      <c r="AJ19" s="37"/>
      <c r="AK19" s="37"/>
      <c r="AL19" s="37"/>
      <c r="AM19" s="37"/>
      <c r="AN19" s="37"/>
      <c r="AO19" s="37"/>
      <c r="AP19" s="29"/>
      <c r="AQ19" s="29"/>
    </row>
    <row r="20" spans="1:43" ht="13.5" customHeight="1" thickBot="1" x14ac:dyDescent="0.25">
      <c r="A20" s="2">
        <v>1</v>
      </c>
      <c r="B20" s="120"/>
      <c r="C20" s="68"/>
      <c r="D20" s="179">
        <v>12</v>
      </c>
      <c r="E20" s="69"/>
      <c r="F20" s="300"/>
      <c r="G20" s="136"/>
      <c r="H20" s="137" t="str">
        <f>IF(D20="ND","&lt;"&amp;$I$12,IF(D20=0,"",TEXT(TEXT(D20,"."&amp;REPT("0",$G$14)&amp;"E+000"),"0"&amp;REPT(".",($G$14-(1+INT(LOG10(ABS(D20)))))&gt;0)&amp;REPT("0",($G$14-(1+INT(LOG10(ABS(D20)))))*(($G$14-(1+INT(LOG10(ABS(D20)))))&gt;0)))))</f>
        <v>12.0</v>
      </c>
      <c r="I20" s="138"/>
      <c r="J20" s="123"/>
      <c r="K20" s="68"/>
      <c r="L20" s="139"/>
      <c r="M20" s="140"/>
      <c r="O20" s="259" t="s">
        <v>97</v>
      </c>
      <c r="P20" s="260"/>
      <c r="Q20" s="260"/>
      <c r="R20" s="260"/>
      <c r="S20" s="260"/>
      <c r="T20" s="61" t="s">
        <v>45</v>
      </c>
      <c r="U20" s="119" t="str">
        <f>TEXT(TEXT(AV200,"."&amp;REPT("0",$G$14)&amp;"E+000"),"0"&amp;REPT(".",($G$14-(1+INT(LOG10(ABS(AV200)))))&gt;0)&amp; REPT("0",($G$14-(1+INT(LOG10(ABS(AV200)))))*(($G$14-(1+INT(LOG10(ABS(AV200)))))&gt;0)))</f>
        <v>0.600</v>
      </c>
      <c r="W20" s="47"/>
      <c r="X20" s="3"/>
      <c r="AJ20" s="37"/>
      <c r="AK20" s="37"/>
      <c r="AL20" s="37"/>
      <c r="AM20" s="37"/>
      <c r="AN20" s="37"/>
      <c r="AO20" s="37"/>
      <c r="AP20" s="29"/>
      <c r="AQ20" s="29"/>
    </row>
    <row r="21" spans="1:43" ht="13.5" customHeight="1" thickBot="1" x14ac:dyDescent="0.25">
      <c r="A21" s="2">
        <v>2</v>
      </c>
      <c r="B21" s="120"/>
      <c r="C21" s="68"/>
      <c r="D21" s="179">
        <v>12</v>
      </c>
      <c r="E21" s="69"/>
      <c r="F21" s="300"/>
      <c r="G21" s="136"/>
      <c r="H21" s="137" t="str">
        <f>IF(D21="ND","&lt;"&amp;$I$12,IF(D21=0,"",TEXT(TEXT(D21,"."&amp;REPT("0",$G$14)&amp;"E+000"),"0"&amp;REPT(".",($G$14-(1+INT(LOG10(ABS(D21)))))&gt;0)&amp;REPT("0",($G$14-(1+INT(LOG10(ABS(D21)))))*(($G$14-(1+INT(LOG10(ABS(D21)))))&gt;0)))))</f>
        <v>12.0</v>
      </c>
      <c r="I21" s="138"/>
      <c r="J21" s="123"/>
      <c r="K21" s="68"/>
      <c r="L21" s="139"/>
      <c r="M21" s="141"/>
      <c r="W21" s="47"/>
      <c r="X21" s="3"/>
      <c r="AJ21" s="37"/>
      <c r="AK21" s="37"/>
      <c r="AL21" s="37"/>
      <c r="AM21" s="37"/>
      <c r="AN21" s="37"/>
      <c r="AO21" s="37"/>
      <c r="AP21" s="29"/>
      <c r="AQ21" s="29"/>
    </row>
    <row r="22" spans="1:43" ht="13.5" customHeight="1" thickBot="1" x14ac:dyDescent="0.25">
      <c r="A22" s="2">
        <v>3</v>
      </c>
      <c r="B22" s="120"/>
      <c r="C22" s="68"/>
      <c r="D22" s="179">
        <v>12</v>
      </c>
      <c r="E22" s="69"/>
      <c r="F22" s="300"/>
      <c r="G22" s="136"/>
      <c r="H22" s="137" t="str">
        <f>IF(D22="ND","&lt;"&amp;$I$12,IF(D22=0,"",TEXT(TEXT(D22,"."&amp;REPT("0",$G$14)&amp;"E+000"),"0"&amp;REPT(".",($G$14-(1+INT(LOG10(ABS(D22)))))&gt;0)&amp;REPT("0",($G$14-(1+INT(LOG10(ABS(D22)))))*(($G$14-(1+INT(LOG10(ABS(D22)))))&gt;0)))))</f>
        <v>12.0</v>
      </c>
      <c r="I22" s="138"/>
      <c r="J22" s="123"/>
      <c r="K22" s="68"/>
      <c r="L22" s="139"/>
      <c r="M22" s="142"/>
      <c r="O22" s="261" t="s">
        <v>130</v>
      </c>
      <c r="P22" s="262"/>
      <c r="Q22" s="262"/>
      <c r="R22" s="262"/>
      <c r="S22" s="262"/>
      <c r="T22" s="61" t="s">
        <v>45</v>
      </c>
      <c r="U22" s="119" t="str">
        <f>TEXT(TEXT(AU203,"."&amp;REPT("0",$G$14)&amp;"E+000"),"0"&amp;REPT(".",($G$14-(1+INT(LOG10(ABS(AU203)))))&gt;0)&amp; REPT("0",($G$14-(1+INT(LOG10(ABS(AU203)))))*(($G$14-(1+INT(LOG10(ABS(AU203)))))&gt;0)))</f>
        <v>1.65</v>
      </c>
      <c r="W22" s="47"/>
      <c r="X22" s="3"/>
      <c r="AJ22" s="37"/>
      <c r="AK22" s="37"/>
      <c r="AL22" s="37"/>
      <c r="AM22" s="37"/>
      <c r="AN22" s="37"/>
      <c r="AO22" s="37"/>
      <c r="AP22" s="29"/>
      <c r="AQ22" s="29"/>
    </row>
    <row r="23" spans="1:43" ht="13.5" customHeight="1" thickBot="1" x14ac:dyDescent="0.25">
      <c r="A23" s="2">
        <v>4</v>
      </c>
      <c r="B23" s="120"/>
      <c r="C23" s="68"/>
      <c r="D23" s="179">
        <v>12</v>
      </c>
      <c r="E23" s="69"/>
      <c r="F23" s="300"/>
      <c r="G23" s="136"/>
      <c r="H23" s="137" t="str">
        <f>IF(D23="ND","&lt;"&amp;$I$12,IF(D23=0,"",TEXT(TEXT(D23,"."&amp;REPT("0",$G$14)&amp;"E+000"),"0"&amp;REPT(".",($G$14-(1+INT(LOG10(ABS(D23)))))&gt;0)&amp;REPT("0",($G$14-(1+INT(LOG10(ABS(D23)))))*(($G$14-(1+INT(LOG10(ABS(D23)))))&gt;0)))))</f>
        <v>12.0</v>
      </c>
      <c r="I23" s="138"/>
      <c r="J23" s="123"/>
      <c r="K23" s="68"/>
      <c r="L23" s="139"/>
      <c r="M23" s="142"/>
      <c r="W23" s="34"/>
      <c r="X23" s="3"/>
      <c r="AJ23" s="37"/>
      <c r="AK23" s="37"/>
      <c r="AL23" s="37"/>
      <c r="AM23" s="37"/>
      <c r="AN23" s="37"/>
      <c r="AO23" s="37"/>
      <c r="AP23" s="29"/>
      <c r="AQ23" s="29"/>
    </row>
    <row r="24" spans="1:43" ht="13.5" customHeight="1" thickBot="1" x14ac:dyDescent="0.25">
      <c r="A24" s="2">
        <v>5</v>
      </c>
      <c r="B24" s="120"/>
      <c r="C24" s="68"/>
      <c r="D24" s="179">
        <v>12</v>
      </c>
      <c r="E24" s="69"/>
      <c r="F24" s="300"/>
      <c r="G24" s="136"/>
      <c r="H24" s="137" t="str">
        <f t="shared" ref="H24:H87" si="0">IF(D24="ND","&lt;"&amp;$I$12,IF(D24=0,"",TEXT(TEXT(D24,"."&amp;REPT("0",$G$14)&amp;"E+000"),"0"&amp;REPT(".",($G$14-(1+INT(LOG10(ABS(D24)))))&gt;0)&amp;REPT("0",($G$14-(1+INT(LOG10(ABS(D24)))))*(($G$14-(1+INT(LOG10(ABS(D24)))))&gt;0)))))</f>
        <v>12.0</v>
      </c>
      <c r="I24" s="138"/>
      <c r="J24" s="123"/>
      <c r="K24" s="68"/>
      <c r="L24" s="139"/>
      <c r="M24" s="142"/>
      <c r="N24" s="62"/>
      <c r="O24" s="263" t="s">
        <v>125</v>
      </c>
      <c r="P24" s="260"/>
      <c r="Q24" s="260"/>
      <c r="R24" s="260"/>
      <c r="S24" s="260"/>
      <c r="T24" s="63" t="s">
        <v>45</v>
      </c>
      <c r="U24" s="204">
        <f>1*(TEXT(TEXT(AV198,"."&amp;REPT("0",$G$14)&amp;"E+000"),"0"&amp;REPT(".",($G$14-(1+INT(LOG10(ABS(AV198)))))&gt;0)&amp; REPT("0",($G$14-(1+INT(LOG10(ABS(AV198)))))*(($G$14-(1+INT(LOG10(ABS(AV198)))))&gt;0))))</f>
        <v>19.8</v>
      </c>
      <c r="V24" s="65" t="str">
        <f>IF(G10=0,"Units?",G10)</f>
        <v>ug/L</v>
      </c>
      <c r="W24" s="34"/>
      <c r="X24" s="3"/>
      <c r="AJ24" s="37"/>
      <c r="AK24" s="37"/>
      <c r="AL24" s="37"/>
      <c r="AM24" s="37"/>
      <c r="AN24" s="37"/>
      <c r="AO24" s="37"/>
      <c r="AP24" s="29"/>
      <c r="AQ24" s="29"/>
    </row>
    <row r="25" spans="1:43" ht="13.5" customHeight="1" x14ac:dyDescent="0.2">
      <c r="A25" s="2">
        <v>6</v>
      </c>
      <c r="B25" s="120"/>
      <c r="C25" s="68"/>
      <c r="D25" s="179">
        <v>12</v>
      </c>
      <c r="E25" s="69"/>
      <c r="F25" s="300"/>
      <c r="G25" s="136"/>
      <c r="H25" s="137" t="str">
        <f t="shared" si="0"/>
        <v>12.0</v>
      </c>
      <c r="I25" s="138"/>
      <c r="J25" s="123"/>
      <c r="K25" s="68"/>
      <c r="L25" s="139"/>
      <c r="M25" s="142"/>
      <c r="O25" s="3"/>
      <c r="Q25" s="3"/>
      <c r="T25" s="3"/>
      <c r="U25" s="182"/>
      <c r="W25" s="15"/>
      <c r="X25" s="3"/>
      <c r="AJ25" s="37"/>
      <c r="AK25" s="37"/>
      <c r="AL25" s="37"/>
      <c r="AM25" s="37"/>
      <c r="AN25" s="37"/>
      <c r="AO25" s="37"/>
      <c r="AP25" s="29"/>
      <c r="AQ25" s="29"/>
    </row>
    <row r="26" spans="1:43" ht="13.5" customHeight="1" thickBot="1" x14ac:dyDescent="0.25">
      <c r="A26" s="2">
        <v>7</v>
      </c>
      <c r="B26" s="120"/>
      <c r="C26" s="68"/>
      <c r="D26" s="179">
        <v>12</v>
      </c>
      <c r="E26" s="69"/>
      <c r="F26" s="300"/>
      <c r="G26" s="136"/>
      <c r="H26" s="137" t="str">
        <f t="shared" si="0"/>
        <v>12.0</v>
      </c>
      <c r="I26" s="138"/>
      <c r="J26" s="123"/>
      <c r="K26" s="68"/>
      <c r="L26" s="195"/>
      <c r="M26" s="142"/>
      <c r="W26" s="15"/>
      <c r="X26" s="3"/>
      <c r="AJ26" s="37"/>
      <c r="AK26" s="37"/>
      <c r="AL26" s="37"/>
      <c r="AM26" s="37"/>
      <c r="AN26" s="37"/>
      <c r="AO26" s="37"/>
      <c r="AP26" s="29"/>
      <c r="AQ26" s="29"/>
    </row>
    <row r="27" spans="1:43" ht="13.5" customHeight="1" x14ac:dyDescent="0.2">
      <c r="A27" s="2">
        <v>8</v>
      </c>
      <c r="B27" s="120"/>
      <c r="C27" s="68"/>
      <c r="D27" s="179">
        <v>12</v>
      </c>
      <c r="E27" s="69"/>
      <c r="F27" s="300"/>
      <c r="G27" s="136"/>
      <c r="H27" s="137" t="str">
        <f t="shared" si="0"/>
        <v>12.0</v>
      </c>
      <c r="I27" s="138"/>
      <c r="J27" s="123"/>
      <c r="K27" s="68"/>
      <c r="L27" s="139"/>
      <c r="M27" s="142"/>
      <c r="O27" s="272" t="s">
        <v>147</v>
      </c>
      <c r="P27" s="273"/>
      <c r="Q27" s="273"/>
      <c r="R27" s="273"/>
      <c r="S27" s="196" t="s">
        <v>45</v>
      </c>
      <c r="T27" s="197">
        <v>91</v>
      </c>
      <c r="U27" s="198" t="str">
        <f>IF($G$10=0,"Units?",$G$10)</f>
        <v>ug/L</v>
      </c>
      <c r="V27" s="11"/>
      <c r="W27" s="33"/>
      <c r="AJ27" s="37"/>
      <c r="AK27" s="37"/>
      <c r="AL27" s="37"/>
      <c r="AM27" s="37"/>
      <c r="AN27" s="37"/>
      <c r="AO27" s="37"/>
      <c r="AP27" s="29"/>
      <c r="AQ27" s="29"/>
    </row>
    <row r="28" spans="1:43" ht="13.5" customHeight="1" thickBot="1" x14ac:dyDescent="0.25">
      <c r="A28" s="2">
        <v>9</v>
      </c>
      <c r="B28" s="120"/>
      <c r="C28" s="68"/>
      <c r="D28" s="179">
        <v>12</v>
      </c>
      <c r="E28" s="69"/>
      <c r="F28" s="300"/>
      <c r="G28" s="136"/>
      <c r="H28" s="137" t="str">
        <f t="shared" si="0"/>
        <v>12.0</v>
      </c>
      <c r="I28" s="138"/>
      <c r="J28" s="123"/>
      <c r="K28" s="68"/>
      <c r="L28" s="139"/>
      <c r="M28" s="142"/>
      <c r="O28" s="274"/>
      <c r="P28" s="275"/>
      <c r="Q28" s="275"/>
      <c r="R28" s="275"/>
      <c r="S28" s="199"/>
      <c r="T28" s="200"/>
      <c r="U28" s="201"/>
      <c r="V28" s="11"/>
      <c r="W28" s="33"/>
      <c r="AJ28" s="37"/>
      <c r="AK28" s="37"/>
      <c r="AL28" s="37"/>
      <c r="AM28" s="37"/>
      <c r="AN28" s="37"/>
      <c r="AO28" s="37"/>
      <c r="AP28" s="29"/>
      <c r="AQ28" s="29"/>
    </row>
    <row r="29" spans="1:43" ht="13.5" customHeight="1" thickBot="1" x14ac:dyDescent="0.25">
      <c r="A29" s="2">
        <v>10</v>
      </c>
      <c r="B29" s="120"/>
      <c r="C29" s="68"/>
      <c r="D29" s="179">
        <v>12</v>
      </c>
      <c r="E29" s="69"/>
      <c r="F29" s="300"/>
      <c r="G29" s="136"/>
      <c r="H29" s="137" t="str">
        <f t="shared" si="0"/>
        <v>12.0</v>
      </c>
      <c r="I29" s="138"/>
      <c r="J29" s="123"/>
      <c r="K29" s="68"/>
      <c r="L29" s="139"/>
      <c r="M29" s="142"/>
      <c r="O29" s="188"/>
      <c r="P29" s="189"/>
      <c r="Q29" s="33"/>
      <c r="R29" s="33"/>
      <c r="S29" s="33"/>
      <c r="T29" s="187"/>
      <c r="U29" s="187"/>
      <c r="V29" s="11"/>
      <c r="W29" s="15"/>
      <c r="AJ29" s="37"/>
      <c r="AK29" s="37"/>
      <c r="AL29" s="37"/>
      <c r="AM29" s="37"/>
      <c r="AN29" s="37"/>
      <c r="AO29" s="37"/>
      <c r="AP29" s="29"/>
      <c r="AQ29" s="29"/>
    </row>
    <row r="30" spans="1:43" ht="13.5" customHeight="1" x14ac:dyDescent="0.2">
      <c r="A30" s="2">
        <v>11</v>
      </c>
      <c r="B30" s="120"/>
      <c r="C30" s="68"/>
      <c r="D30" s="179">
        <v>12</v>
      </c>
      <c r="E30" s="69"/>
      <c r="F30" s="300"/>
      <c r="G30" s="136"/>
      <c r="H30" s="137" t="str">
        <f t="shared" si="0"/>
        <v>12.0</v>
      </c>
      <c r="I30" s="138"/>
      <c r="J30" s="123"/>
      <c r="K30" s="68"/>
      <c r="L30" s="139"/>
      <c r="M30" s="142"/>
      <c r="O30" s="266" t="s">
        <v>122</v>
      </c>
      <c r="P30" s="267"/>
      <c r="Q30" s="267"/>
      <c r="R30" s="267"/>
      <c r="S30" s="267"/>
      <c r="T30" s="270" t="s">
        <v>45</v>
      </c>
      <c r="U30" s="264" t="str">
        <f>IF(T27="","N/A", IF(U24&gt;=T27,"YES","NO"))</f>
        <v>NO</v>
      </c>
      <c r="V30" s="11"/>
      <c r="W30" s="15"/>
      <c r="AJ30" s="37"/>
      <c r="AK30" s="37"/>
      <c r="AL30" s="37"/>
      <c r="AM30" s="37"/>
      <c r="AN30" s="37"/>
      <c r="AO30" s="37"/>
      <c r="AP30" s="29"/>
      <c r="AQ30" s="29"/>
    </row>
    <row r="31" spans="1:43" ht="13.5" customHeight="1" thickBot="1" x14ac:dyDescent="0.25">
      <c r="A31" s="2">
        <v>12</v>
      </c>
      <c r="B31" s="120"/>
      <c r="C31" s="68"/>
      <c r="D31" s="179">
        <v>12</v>
      </c>
      <c r="E31" s="69"/>
      <c r="F31" s="300"/>
      <c r="G31" s="136"/>
      <c r="H31" s="137" t="str">
        <f t="shared" si="0"/>
        <v>12.0</v>
      </c>
      <c r="I31" s="138"/>
      <c r="J31" s="123"/>
      <c r="K31" s="68"/>
      <c r="L31" s="139"/>
      <c r="M31" s="142"/>
      <c r="O31" s="268"/>
      <c r="P31" s="269"/>
      <c r="Q31" s="269"/>
      <c r="R31" s="269"/>
      <c r="S31" s="269"/>
      <c r="T31" s="271"/>
      <c r="U31" s="265"/>
      <c r="V31" s="202"/>
      <c r="W31" s="15"/>
      <c r="AJ31" s="37"/>
      <c r="AK31" s="37"/>
      <c r="AL31" s="37"/>
      <c r="AM31" s="37"/>
      <c r="AN31" s="37"/>
      <c r="AO31" s="37"/>
      <c r="AP31" s="29"/>
      <c r="AQ31" s="29"/>
    </row>
    <row r="32" spans="1:43" ht="13.5" customHeight="1" x14ac:dyDescent="0.2">
      <c r="A32" s="2">
        <v>13</v>
      </c>
      <c r="B32" s="120"/>
      <c r="C32" s="68"/>
      <c r="D32" s="179">
        <v>12</v>
      </c>
      <c r="E32" s="69"/>
      <c r="F32" s="300"/>
      <c r="G32" s="136"/>
      <c r="H32" s="137" t="str">
        <f t="shared" si="0"/>
        <v>12.0</v>
      </c>
      <c r="I32" s="138"/>
      <c r="J32" s="123"/>
      <c r="K32" s="68"/>
      <c r="L32" s="139"/>
      <c r="M32" s="142"/>
      <c r="V32" s="11"/>
      <c r="W32" s="15"/>
      <c r="AJ32" s="37"/>
      <c r="AK32" s="37"/>
      <c r="AL32" s="37"/>
      <c r="AM32" s="37"/>
      <c r="AN32" s="37"/>
      <c r="AO32" s="37"/>
      <c r="AP32" s="29"/>
      <c r="AQ32" s="29"/>
    </row>
    <row r="33" spans="1:43" ht="13.5" customHeight="1" thickBot="1" x14ac:dyDescent="0.25">
      <c r="A33" s="2">
        <v>14</v>
      </c>
      <c r="B33" s="120"/>
      <c r="C33" s="68"/>
      <c r="D33" s="179">
        <v>12</v>
      </c>
      <c r="E33" s="69"/>
      <c r="F33" s="300"/>
      <c r="G33" s="136"/>
      <c r="H33" s="137" t="str">
        <f t="shared" si="0"/>
        <v>12.0</v>
      </c>
      <c r="I33" s="138"/>
      <c r="J33" s="123"/>
      <c r="K33" s="68"/>
      <c r="L33" s="139"/>
      <c r="M33" s="142"/>
      <c r="V33" s="203"/>
      <c r="W33" s="15"/>
      <c r="AJ33" s="37"/>
      <c r="AK33" s="37"/>
      <c r="AL33" s="37"/>
      <c r="AM33" s="37"/>
      <c r="AN33" s="37"/>
      <c r="AO33" s="37"/>
      <c r="AP33" s="29"/>
      <c r="AQ33" s="29"/>
    </row>
    <row r="34" spans="1:43" ht="13.5" customHeight="1" x14ac:dyDescent="0.2">
      <c r="A34" s="2">
        <v>15</v>
      </c>
      <c r="B34" s="120"/>
      <c r="C34" s="68"/>
      <c r="D34" s="179">
        <v>12</v>
      </c>
      <c r="E34" s="69"/>
      <c r="F34" s="300"/>
      <c r="G34" s="136"/>
      <c r="H34" s="137" t="str">
        <f t="shared" si="0"/>
        <v>12.0</v>
      </c>
      <c r="I34" s="138"/>
      <c r="J34" s="123"/>
      <c r="K34" s="68"/>
      <c r="L34" s="139"/>
      <c r="M34" s="142"/>
      <c r="O34" s="272" t="s">
        <v>148</v>
      </c>
      <c r="P34" s="273"/>
      <c r="Q34" s="273"/>
      <c r="R34" s="273"/>
      <c r="S34" s="196" t="s">
        <v>45</v>
      </c>
      <c r="T34" s="197"/>
      <c r="U34" s="198" t="str">
        <f>IF($G$10=0,"Units?",$G$10)</f>
        <v>ug/L</v>
      </c>
      <c r="W34" s="15"/>
      <c r="AJ34" s="37"/>
      <c r="AK34" s="37"/>
      <c r="AL34" s="37"/>
      <c r="AM34" s="37"/>
      <c r="AN34" s="37"/>
      <c r="AO34" s="37"/>
      <c r="AP34" s="29"/>
      <c r="AQ34" s="29"/>
    </row>
    <row r="35" spans="1:43" ht="13.5" customHeight="1" thickBot="1" x14ac:dyDescent="0.25">
      <c r="A35" s="2">
        <v>16</v>
      </c>
      <c r="B35" s="120"/>
      <c r="C35" s="68"/>
      <c r="D35" s="179">
        <v>12</v>
      </c>
      <c r="E35" s="69"/>
      <c r="F35" s="300"/>
      <c r="G35" s="136"/>
      <c r="H35" s="137" t="str">
        <f t="shared" si="0"/>
        <v>12.0</v>
      </c>
      <c r="I35" s="138"/>
      <c r="J35" s="123"/>
      <c r="K35" s="68"/>
      <c r="L35" s="139"/>
      <c r="M35" s="142"/>
      <c r="O35" s="274"/>
      <c r="P35" s="275"/>
      <c r="Q35" s="275"/>
      <c r="R35" s="275"/>
      <c r="S35" s="199"/>
      <c r="T35" s="200"/>
      <c r="U35" s="201"/>
      <c r="V35" s="181"/>
      <c r="W35" s="48"/>
      <c r="AJ35" s="37"/>
      <c r="AK35" s="37"/>
      <c r="AL35" s="37"/>
      <c r="AM35" s="37"/>
      <c r="AN35" s="37"/>
      <c r="AO35" s="37"/>
      <c r="AP35" s="29"/>
      <c r="AQ35" s="29"/>
    </row>
    <row r="36" spans="1:43" ht="13.5" customHeight="1" thickBot="1" x14ac:dyDescent="0.25">
      <c r="A36" s="2">
        <v>17</v>
      </c>
      <c r="B36" s="120"/>
      <c r="C36" s="68"/>
      <c r="D36" s="179">
        <v>12</v>
      </c>
      <c r="E36" s="69"/>
      <c r="F36" s="300"/>
      <c r="G36" s="136"/>
      <c r="H36" s="137" t="str">
        <f t="shared" si="0"/>
        <v>12.0</v>
      </c>
      <c r="I36" s="138"/>
      <c r="J36" s="123"/>
      <c r="K36" s="68"/>
      <c r="L36" s="139"/>
      <c r="M36" s="142"/>
      <c r="O36" s="188"/>
      <c r="P36" s="189"/>
      <c r="Q36" s="33"/>
      <c r="R36" s="33"/>
      <c r="S36" s="33"/>
      <c r="T36" s="187"/>
      <c r="U36" s="187"/>
      <c r="V36" s="42"/>
      <c r="W36" s="15"/>
      <c r="AJ36" s="37"/>
      <c r="AK36" s="37"/>
      <c r="AL36" s="37"/>
      <c r="AM36" s="37"/>
      <c r="AN36" s="37"/>
      <c r="AO36" s="37"/>
      <c r="AP36" s="29"/>
      <c r="AQ36" s="29"/>
    </row>
    <row r="37" spans="1:43" ht="13.5" customHeight="1" x14ac:dyDescent="0.2">
      <c r="A37" s="2">
        <v>18</v>
      </c>
      <c r="B37" s="120"/>
      <c r="C37" s="68"/>
      <c r="D37" s="179">
        <v>12</v>
      </c>
      <c r="E37" s="69"/>
      <c r="F37" s="300"/>
      <c r="G37" s="136"/>
      <c r="H37" s="137" t="str">
        <f t="shared" si="0"/>
        <v>12.0</v>
      </c>
      <c r="I37" s="138"/>
      <c r="J37" s="123"/>
      <c r="K37" s="68"/>
      <c r="L37" s="139"/>
      <c r="M37" s="142"/>
      <c r="O37" s="266" t="s">
        <v>153</v>
      </c>
      <c r="P37" s="267"/>
      <c r="Q37" s="267"/>
      <c r="R37" s="267"/>
      <c r="S37" s="267"/>
      <c r="T37" s="270" t="s">
        <v>45</v>
      </c>
      <c r="U37" s="264" t="str">
        <f>IF(T34="","N/A", IF(U24&gt;=T34,"YES","NO"))</f>
        <v>N/A</v>
      </c>
      <c r="V37" s="218"/>
      <c r="W37" s="15"/>
      <c r="AJ37" s="37"/>
      <c r="AK37" s="37"/>
      <c r="AL37" s="37"/>
      <c r="AM37" s="37"/>
      <c r="AN37" s="37"/>
      <c r="AO37" s="37"/>
      <c r="AP37" s="29"/>
      <c r="AQ37" s="29"/>
    </row>
    <row r="38" spans="1:43" ht="13.5" customHeight="1" thickBot="1" x14ac:dyDescent="0.25">
      <c r="A38" s="2">
        <v>19</v>
      </c>
      <c r="B38" s="120"/>
      <c r="C38" s="68"/>
      <c r="D38" s="179">
        <v>12</v>
      </c>
      <c r="E38" s="69"/>
      <c r="F38" s="300"/>
      <c r="G38" s="136"/>
      <c r="H38" s="137" t="str">
        <f t="shared" si="0"/>
        <v>12.0</v>
      </c>
      <c r="I38" s="138"/>
      <c r="J38" s="123"/>
      <c r="K38" s="68"/>
      <c r="L38" s="139"/>
      <c r="M38" s="142"/>
      <c r="O38" s="268"/>
      <c r="P38" s="269"/>
      <c r="Q38" s="269"/>
      <c r="R38" s="269"/>
      <c r="S38" s="269"/>
      <c r="T38" s="271"/>
      <c r="U38" s="265"/>
      <c r="V38" s="34"/>
      <c r="W38" s="15"/>
      <c r="AJ38" s="37"/>
      <c r="AK38" s="37"/>
      <c r="AL38" s="37"/>
      <c r="AM38" s="37"/>
      <c r="AN38" s="37"/>
      <c r="AO38" s="37"/>
      <c r="AP38" s="29"/>
      <c r="AQ38" s="29"/>
    </row>
    <row r="39" spans="1:43" ht="13.5" customHeight="1" x14ac:dyDescent="0.2">
      <c r="A39" s="2">
        <v>20</v>
      </c>
      <c r="B39" s="120"/>
      <c r="C39" s="68"/>
      <c r="D39" s="179">
        <v>12</v>
      </c>
      <c r="E39" s="69"/>
      <c r="F39" s="300"/>
      <c r="G39" s="136"/>
      <c r="H39" s="137" t="str">
        <f t="shared" si="0"/>
        <v>12.0</v>
      </c>
      <c r="I39" s="138"/>
      <c r="J39" s="123"/>
      <c r="K39" s="68"/>
      <c r="L39" s="143"/>
      <c r="M39" s="142"/>
      <c r="O39" s="54"/>
      <c r="P39" s="54"/>
      <c r="Q39" s="54"/>
      <c r="R39" s="15"/>
      <c r="S39" s="33"/>
      <c r="T39" s="55"/>
      <c r="U39" s="15"/>
      <c r="V39" s="34"/>
      <c r="W39" s="15"/>
      <c r="AJ39" s="37"/>
      <c r="AK39" s="37"/>
      <c r="AL39" s="37"/>
      <c r="AM39" s="37"/>
      <c r="AN39" s="37"/>
      <c r="AO39" s="37"/>
      <c r="AP39" s="29"/>
      <c r="AQ39" s="29"/>
    </row>
    <row r="40" spans="1:43" ht="13.5" customHeight="1" thickBot="1" x14ac:dyDescent="0.25">
      <c r="A40" s="2">
        <v>21</v>
      </c>
      <c r="B40" s="120"/>
      <c r="C40" s="68"/>
      <c r="D40" s="179">
        <v>12</v>
      </c>
      <c r="E40" s="69"/>
      <c r="F40" s="300"/>
      <c r="G40" s="136"/>
      <c r="H40" s="137" t="str">
        <f t="shared" si="0"/>
        <v>12.0</v>
      </c>
      <c r="I40" s="138"/>
      <c r="J40" s="123"/>
      <c r="K40" s="68"/>
      <c r="L40" s="143"/>
      <c r="M40" s="142"/>
      <c r="O40" s="207"/>
      <c r="P40" s="15"/>
      <c r="Q40" s="15"/>
      <c r="R40" s="15"/>
      <c r="S40" s="15"/>
      <c r="T40" s="208"/>
      <c r="U40" s="209"/>
      <c r="W40" s="15"/>
      <c r="AJ40" s="37"/>
      <c r="AK40" s="37"/>
      <c r="AL40" s="37"/>
      <c r="AM40" s="37"/>
      <c r="AN40" s="37"/>
      <c r="AO40" s="37"/>
      <c r="AP40" s="29"/>
      <c r="AQ40" s="29"/>
    </row>
    <row r="41" spans="1:43" ht="13.5" customHeight="1" thickBot="1" x14ac:dyDescent="0.25">
      <c r="A41" s="2">
        <v>22</v>
      </c>
      <c r="B41" s="120"/>
      <c r="C41" s="68"/>
      <c r="D41" s="179">
        <v>12</v>
      </c>
      <c r="E41" s="69"/>
      <c r="F41" s="300"/>
      <c r="G41" s="136"/>
      <c r="H41" s="137" t="str">
        <f t="shared" si="0"/>
        <v>12.0</v>
      </c>
      <c r="I41" s="138"/>
      <c r="J41" s="123"/>
      <c r="K41" s="144"/>
      <c r="L41" s="145"/>
      <c r="M41" s="146"/>
      <c r="O41" s="272" t="s">
        <v>149</v>
      </c>
      <c r="P41" s="273"/>
      <c r="Q41" s="273"/>
      <c r="R41" s="273"/>
      <c r="S41" s="196" t="s">
        <v>45</v>
      </c>
      <c r="T41" s="197"/>
      <c r="U41" s="198" t="str">
        <f>IF($G$10=0,"Units?",$G$10)</f>
        <v>ug/L</v>
      </c>
      <c r="W41" s="15"/>
      <c r="AJ41" s="37"/>
      <c r="AK41" s="37"/>
      <c r="AL41" s="37"/>
      <c r="AM41" s="37"/>
      <c r="AN41" s="37"/>
      <c r="AO41" s="37"/>
      <c r="AP41" s="29"/>
      <c r="AQ41" s="29"/>
    </row>
    <row r="42" spans="1:43" ht="13.5" customHeight="1" thickTop="1" thickBot="1" x14ac:dyDescent="0.25">
      <c r="A42" s="2">
        <v>23</v>
      </c>
      <c r="B42" s="120"/>
      <c r="C42" s="68"/>
      <c r="D42" s="179">
        <v>12</v>
      </c>
      <c r="E42" s="69"/>
      <c r="F42" s="300"/>
      <c r="G42" s="136"/>
      <c r="H42" s="137" t="str">
        <f t="shared" si="0"/>
        <v>12.0</v>
      </c>
      <c r="I42" s="138"/>
      <c r="J42" s="147"/>
      <c r="K42" s="64"/>
      <c r="L42" s="132"/>
      <c r="M42" s="64"/>
      <c r="O42" s="274"/>
      <c r="P42" s="275"/>
      <c r="Q42" s="275"/>
      <c r="R42" s="275"/>
      <c r="S42" s="199"/>
      <c r="T42" s="200"/>
      <c r="U42" s="201"/>
      <c r="AJ42" s="37"/>
      <c r="AK42" s="37"/>
      <c r="AL42" s="37"/>
      <c r="AM42" s="37"/>
      <c r="AN42" s="37"/>
      <c r="AO42" s="37"/>
      <c r="AP42" s="29"/>
      <c r="AQ42" s="29"/>
    </row>
    <row r="43" spans="1:43" ht="13.5" customHeight="1" thickBot="1" x14ac:dyDescent="0.25">
      <c r="A43" s="2">
        <v>24</v>
      </c>
      <c r="B43" s="120"/>
      <c r="C43" s="68"/>
      <c r="D43" s="179">
        <v>12</v>
      </c>
      <c r="E43" s="69"/>
      <c r="F43" s="300"/>
      <c r="G43" s="136"/>
      <c r="H43" s="137" t="str">
        <f t="shared" si="0"/>
        <v>12.0</v>
      </c>
      <c r="I43" s="138"/>
      <c r="J43" s="147"/>
      <c r="K43" s="64"/>
      <c r="L43" s="64"/>
      <c r="M43" s="64"/>
      <c r="O43" s="188"/>
      <c r="P43" s="189"/>
      <c r="Q43" s="33"/>
      <c r="R43" s="33"/>
      <c r="S43" s="33"/>
      <c r="T43" s="187"/>
      <c r="U43" s="187"/>
      <c r="W43" s="47"/>
      <c r="AJ43" s="37"/>
      <c r="AK43" s="37"/>
      <c r="AL43" s="37"/>
      <c r="AM43" s="37"/>
      <c r="AN43" s="37"/>
      <c r="AO43" s="37"/>
      <c r="AP43" s="29"/>
      <c r="AQ43" s="29"/>
    </row>
    <row r="44" spans="1:43" ht="13.5" customHeight="1" x14ac:dyDescent="0.2">
      <c r="A44" s="2">
        <v>25</v>
      </c>
      <c r="B44" s="120"/>
      <c r="C44" s="68"/>
      <c r="D44" s="179">
        <v>12</v>
      </c>
      <c r="E44" s="69"/>
      <c r="F44" s="300"/>
      <c r="G44" s="136"/>
      <c r="H44" s="137" t="str">
        <f t="shared" si="0"/>
        <v>12.0</v>
      </c>
      <c r="I44" s="138"/>
      <c r="J44" s="147"/>
      <c r="K44" s="64"/>
      <c r="L44" s="64"/>
      <c r="M44" s="64"/>
      <c r="O44" s="266" t="s">
        <v>154</v>
      </c>
      <c r="P44" s="267"/>
      <c r="Q44" s="267"/>
      <c r="R44" s="267"/>
      <c r="S44" s="267"/>
      <c r="T44" s="270" t="s">
        <v>45</v>
      </c>
      <c r="U44" s="264" t="str">
        <f>IF(T41="","N/A",IF(U24&gt;=T41,"YES","NO"))</f>
        <v>N/A</v>
      </c>
      <c r="V44" s="11"/>
      <c r="W44" s="47"/>
      <c r="AJ44" s="37"/>
      <c r="AK44" s="37"/>
      <c r="AL44" s="37"/>
      <c r="AM44" s="37"/>
      <c r="AN44" s="30"/>
      <c r="AO44" s="30"/>
      <c r="AP44" s="27"/>
      <c r="AQ44" s="27"/>
    </row>
    <row r="45" spans="1:43" ht="13.5" customHeight="1" thickBot="1" x14ac:dyDescent="0.25">
      <c r="A45" s="2">
        <v>26</v>
      </c>
      <c r="B45" s="120"/>
      <c r="C45" s="68"/>
      <c r="D45" s="179">
        <v>12</v>
      </c>
      <c r="E45" s="69"/>
      <c r="F45" s="300"/>
      <c r="G45" s="136"/>
      <c r="H45" s="137" t="str">
        <f t="shared" si="0"/>
        <v>12.0</v>
      </c>
      <c r="I45" s="138"/>
      <c r="J45" s="147"/>
      <c r="K45" s="64"/>
      <c r="L45" s="64"/>
      <c r="M45" s="64"/>
      <c r="N45" s="223">
        <f>10/1.1</f>
        <v>9.0909090909090899</v>
      </c>
      <c r="O45" s="268"/>
      <c r="P45" s="269"/>
      <c r="Q45" s="269"/>
      <c r="R45" s="269"/>
      <c r="S45" s="269"/>
      <c r="T45" s="271"/>
      <c r="U45" s="265"/>
      <c r="V45" s="11"/>
      <c r="W45" s="47"/>
      <c r="AJ45" s="30"/>
      <c r="AK45" s="30"/>
      <c r="AL45" s="30"/>
      <c r="AM45" s="30"/>
      <c r="AN45" s="30"/>
      <c r="AO45" s="30"/>
      <c r="AP45" s="27"/>
      <c r="AQ45" s="27"/>
    </row>
    <row r="46" spans="1:43" ht="13.5" customHeight="1" x14ac:dyDescent="0.2">
      <c r="A46" s="2">
        <v>27</v>
      </c>
      <c r="B46" s="120"/>
      <c r="C46" s="68"/>
      <c r="D46" s="179">
        <v>12</v>
      </c>
      <c r="E46" s="69"/>
      <c r="F46" s="300"/>
      <c r="G46" s="136"/>
      <c r="H46" s="137" t="str">
        <f t="shared" si="0"/>
        <v>12.0</v>
      </c>
      <c r="I46" s="138"/>
      <c r="J46" s="147"/>
      <c r="K46" s="64"/>
      <c r="L46" s="64"/>
      <c r="M46" s="64"/>
      <c r="O46" s="213"/>
      <c r="P46" s="214"/>
      <c r="Q46" s="39"/>
      <c r="R46" s="39"/>
      <c r="S46" s="33"/>
      <c r="T46" s="187"/>
      <c r="U46" s="187"/>
      <c r="V46" s="11"/>
      <c r="W46" s="47"/>
      <c r="AJ46" s="30"/>
      <c r="AK46" s="30"/>
      <c r="AL46" s="30"/>
      <c r="AM46" s="30"/>
      <c r="AN46" s="30"/>
      <c r="AO46" s="30"/>
      <c r="AP46" s="27"/>
      <c r="AQ46" s="27"/>
    </row>
    <row r="47" spans="1:43" ht="13.5" customHeight="1" x14ac:dyDescent="0.2">
      <c r="A47" s="2">
        <v>28</v>
      </c>
      <c r="B47" s="120"/>
      <c r="C47" s="68"/>
      <c r="D47" s="179">
        <v>12</v>
      </c>
      <c r="E47" s="69"/>
      <c r="F47" s="300"/>
      <c r="G47" s="136"/>
      <c r="H47" s="137" t="str">
        <f t="shared" si="0"/>
        <v>12.0</v>
      </c>
      <c r="I47" s="138"/>
      <c r="J47" s="147"/>
      <c r="K47" s="64"/>
      <c r="L47" s="64"/>
      <c r="M47" s="64"/>
      <c r="N47" t="s">
        <v>146</v>
      </c>
      <c r="O47" s="212"/>
      <c r="P47" s="33"/>
      <c r="Q47" s="33"/>
      <c r="R47" s="33"/>
      <c r="S47" s="33"/>
      <c r="T47" s="154"/>
      <c r="U47" s="177"/>
      <c r="V47" s="11"/>
      <c r="W47" s="47"/>
      <c r="AJ47" s="30"/>
      <c r="AK47" s="30"/>
      <c r="AL47" s="30"/>
      <c r="AM47" s="30"/>
      <c r="AN47" s="30"/>
      <c r="AO47" s="30"/>
      <c r="AP47" s="27"/>
      <c r="AQ47" s="27"/>
    </row>
    <row r="48" spans="1:43" ht="13.5" customHeight="1" x14ac:dyDescent="0.2">
      <c r="A48" s="2">
        <v>29</v>
      </c>
      <c r="B48" s="120"/>
      <c r="C48" s="68"/>
      <c r="D48" s="179">
        <v>12</v>
      </c>
      <c r="E48" s="69"/>
      <c r="F48" s="300"/>
      <c r="G48" s="136"/>
      <c r="H48" s="137" t="str">
        <f t="shared" si="0"/>
        <v>12.0</v>
      </c>
      <c r="I48" s="138"/>
      <c r="J48" s="147"/>
      <c r="K48" s="64"/>
      <c r="L48" s="64"/>
      <c r="M48" s="64"/>
      <c r="O48" s="212"/>
      <c r="P48" s="190"/>
      <c r="Q48" s="212"/>
      <c r="R48" s="212"/>
      <c r="S48" s="33"/>
      <c r="T48" s="187"/>
      <c r="U48" s="187"/>
      <c r="V48" s="11"/>
      <c r="W48" s="47"/>
      <c r="AJ48" s="30"/>
      <c r="AK48" s="30"/>
      <c r="AL48" s="30"/>
      <c r="AM48" s="30"/>
      <c r="AN48" s="30"/>
      <c r="AO48" s="30"/>
      <c r="AP48" s="27"/>
      <c r="AQ48" s="27"/>
    </row>
    <row r="49" spans="1:43" ht="13.5" customHeight="1" x14ac:dyDescent="0.2">
      <c r="A49" s="2">
        <v>30</v>
      </c>
      <c r="B49" s="120"/>
      <c r="C49" s="68"/>
      <c r="D49" s="179">
        <v>12</v>
      </c>
      <c r="E49" s="69"/>
      <c r="F49" s="300"/>
      <c r="G49" s="136"/>
      <c r="H49" s="137" t="str">
        <f t="shared" si="0"/>
        <v>12.0</v>
      </c>
      <c r="I49" s="138"/>
      <c r="J49" s="147"/>
      <c r="K49" s="64"/>
      <c r="L49" s="64"/>
      <c r="M49" s="64"/>
      <c r="O49" s="212"/>
      <c r="P49" s="11"/>
      <c r="Q49" s="11"/>
      <c r="R49" s="11"/>
      <c r="S49" s="11"/>
      <c r="T49" s="23"/>
      <c r="U49" s="23"/>
      <c r="V49" s="11"/>
      <c r="W49" s="47"/>
      <c r="AJ49" s="30"/>
      <c r="AK49" s="30"/>
      <c r="AL49" s="30"/>
      <c r="AM49" s="30"/>
      <c r="AN49" s="30"/>
      <c r="AO49" s="30"/>
      <c r="AP49" s="27"/>
      <c r="AQ49" s="27"/>
    </row>
    <row r="50" spans="1:43" ht="13.5" customHeight="1" x14ac:dyDescent="0.2">
      <c r="A50" s="2">
        <v>31</v>
      </c>
      <c r="B50" s="120"/>
      <c r="C50" s="68"/>
      <c r="D50" s="179">
        <v>12</v>
      </c>
      <c r="E50" s="69"/>
      <c r="F50" s="300"/>
      <c r="G50" s="136"/>
      <c r="H50" s="137" t="str">
        <f t="shared" si="0"/>
        <v>12.0</v>
      </c>
      <c r="I50" s="138"/>
      <c r="J50" s="147"/>
      <c r="K50" s="64"/>
      <c r="L50" s="64"/>
      <c r="M50" s="64"/>
      <c r="O50" s="212"/>
      <c r="P50" s="215"/>
      <c r="Q50" s="212"/>
      <c r="R50" s="212"/>
      <c r="S50" s="33"/>
      <c r="T50" s="187"/>
      <c r="U50" s="187"/>
      <c r="V50" s="11"/>
      <c r="W50" s="47"/>
      <c r="AJ50" s="30"/>
      <c r="AK50" s="30"/>
      <c r="AL50" s="30"/>
      <c r="AM50" s="30"/>
      <c r="AN50" s="30"/>
      <c r="AO50" s="30"/>
      <c r="AP50" s="27"/>
      <c r="AQ50" s="27"/>
    </row>
    <row r="51" spans="1:43" ht="13.5" customHeight="1" x14ac:dyDescent="0.2">
      <c r="A51" s="2">
        <v>32</v>
      </c>
      <c r="B51" s="120"/>
      <c r="C51" s="68"/>
      <c r="D51" s="179">
        <v>12</v>
      </c>
      <c r="E51" s="69"/>
      <c r="F51" s="300"/>
      <c r="G51" s="136"/>
      <c r="H51" s="137" t="str">
        <f t="shared" si="0"/>
        <v>12.0</v>
      </c>
      <c r="I51" s="138"/>
      <c r="J51" s="147"/>
      <c r="K51" s="64"/>
      <c r="L51" s="64"/>
      <c r="M51" s="64"/>
      <c r="N51" s="184"/>
      <c r="O51" s="11"/>
      <c r="P51" s="11"/>
      <c r="Q51" s="11"/>
      <c r="R51" s="11"/>
      <c r="S51" s="11"/>
      <c r="T51" s="11"/>
      <c r="U51" s="11"/>
      <c r="V51" s="11"/>
      <c r="W51" s="47"/>
      <c r="AJ51" s="30"/>
      <c r="AK51" s="30"/>
      <c r="AL51" s="30"/>
      <c r="AM51" s="30"/>
      <c r="AN51" s="30"/>
      <c r="AO51" s="30"/>
      <c r="AP51" s="27"/>
      <c r="AQ51" s="27"/>
    </row>
    <row r="52" spans="1:43" ht="13.5" customHeight="1" x14ac:dyDescent="0.2">
      <c r="A52" s="2">
        <v>33</v>
      </c>
      <c r="B52" s="120"/>
      <c r="C52" s="68"/>
      <c r="D52" s="179">
        <v>12</v>
      </c>
      <c r="E52" s="69"/>
      <c r="F52" s="300"/>
      <c r="G52" s="136"/>
      <c r="H52" s="137" t="str">
        <f t="shared" si="0"/>
        <v>12.0</v>
      </c>
      <c r="I52" s="138"/>
      <c r="J52" s="147"/>
      <c r="K52" s="64"/>
      <c r="L52" s="64"/>
      <c r="M52" s="64"/>
      <c r="N52" s="184"/>
      <c r="O52" s="190"/>
      <c r="P52" s="212"/>
      <c r="Q52" s="212"/>
      <c r="R52" s="39"/>
      <c r="S52" s="191"/>
      <c r="T52" s="192"/>
      <c r="U52" s="15"/>
      <c r="V52" s="11"/>
      <c r="W52" s="47"/>
      <c r="AJ52" s="30"/>
      <c r="AK52" s="30"/>
      <c r="AL52" s="30"/>
      <c r="AM52" s="30"/>
      <c r="AN52" s="30"/>
      <c r="AO52" s="30"/>
      <c r="AP52" s="27"/>
      <c r="AQ52" s="27"/>
    </row>
    <row r="53" spans="1:43" ht="13.5" customHeight="1" x14ac:dyDescent="0.2">
      <c r="A53" s="2">
        <v>34</v>
      </c>
      <c r="B53" s="120"/>
      <c r="C53" s="68"/>
      <c r="D53" s="179">
        <v>12</v>
      </c>
      <c r="E53" s="69"/>
      <c r="F53" s="300"/>
      <c r="G53" s="136"/>
      <c r="H53" s="137" t="str">
        <f t="shared" si="0"/>
        <v>12.0</v>
      </c>
      <c r="I53" s="138"/>
      <c r="J53" s="147"/>
      <c r="K53" s="64"/>
      <c r="L53" s="64"/>
      <c r="M53" s="64"/>
      <c r="N53" s="184"/>
      <c r="O53" s="212"/>
      <c r="P53" s="212"/>
      <c r="Q53" s="212"/>
      <c r="R53" s="39"/>
      <c r="S53" s="193"/>
      <c r="T53" s="194"/>
      <c r="U53" s="15"/>
      <c r="V53" s="11"/>
      <c r="W53" s="15"/>
      <c r="AJ53" s="30"/>
      <c r="AK53" s="30"/>
      <c r="AL53" s="30"/>
      <c r="AM53" s="30"/>
      <c r="AN53" s="30"/>
      <c r="AO53" s="30"/>
      <c r="AP53" s="27"/>
      <c r="AQ53" s="27"/>
    </row>
    <row r="54" spans="1:43" ht="13.5" customHeight="1" x14ac:dyDescent="0.2">
      <c r="A54" s="2">
        <v>35</v>
      </c>
      <c r="B54" s="120"/>
      <c r="C54" s="68"/>
      <c r="D54" s="179">
        <v>12</v>
      </c>
      <c r="E54" s="69"/>
      <c r="F54" s="300"/>
      <c r="G54" s="136"/>
      <c r="H54" s="137" t="str">
        <f t="shared" si="0"/>
        <v>12.0</v>
      </c>
      <c r="I54" s="138"/>
      <c r="J54" s="147"/>
      <c r="K54" s="64"/>
      <c r="L54" s="64"/>
      <c r="M54" s="64"/>
      <c r="N54" s="184"/>
      <c r="O54" s="205"/>
      <c r="P54" s="35"/>
      <c r="Q54" s="35"/>
      <c r="R54" s="35"/>
      <c r="S54" s="35"/>
      <c r="T54" s="35"/>
      <c r="U54" s="35"/>
      <c r="V54" s="11"/>
      <c r="W54" s="15"/>
      <c r="AJ54" s="30"/>
      <c r="AK54" s="30"/>
      <c r="AL54" s="30"/>
      <c r="AM54" s="30"/>
      <c r="AN54" s="30"/>
      <c r="AO54" s="30"/>
      <c r="AP54" s="27"/>
      <c r="AQ54" s="27"/>
    </row>
    <row r="55" spans="1:43" ht="13.5" customHeight="1" x14ac:dyDescent="0.2">
      <c r="A55" s="2">
        <v>36</v>
      </c>
      <c r="B55" s="120"/>
      <c r="C55" s="68"/>
      <c r="D55" s="179">
        <v>12</v>
      </c>
      <c r="E55" s="69"/>
      <c r="F55" s="300"/>
      <c r="G55" s="136"/>
      <c r="H55" s="137" t="str">
        <f t="shared" si="0"/>
        <v>12.0</v>
      </c>
      <c r="I55" s="138"/>
      <c r="J55" s="147"/>
      <c r="K55" s="64"/>
      <c r="L55" s="64"/>
      <c r="M55" s="64"/>
      <c r="N55" s="184"/>
      <c r="O55" s="207"/>
      <c r="P55" s="15"/>
      <c r="Q55" s="15"/>
      <c r="R55" s="15"/>
      <c r="S55" s="51"/>
      <c r="T55" s="206"/>
      <c r="U55" s="187"/>
      <c r="V55" s="11"/>
      <c r="W55" s="15"/>
      <c r="AJ55" s="15"/>
      <c r="AK55" s="15"/>
      <c r="AL55" s="15"/>
      <c r="AM55" s="15"/>
      <c r="AN55" s="15"/>
      <c r="AO55" s="15"/>
    </row>
    <row r="56" spans="1:43" ht="13.5" customHeight="1" x14ac:dyDescent="0.2">
      <c r="A56" s="2">
        <v>37</v>
      </c>
      <c r="B56" s="120"/>
      <c r="C56" s="68"/>
      <c r="D56" s="179">
        <v>12</v>
      </c>
      <c r="E56" s="69"/>
      <c r="F56" s="300"/>
      <c r="G56" s="136"/>
      <c r="H56" s="137" t="str">
        <f t="shared" si="0"/>
        <v>12.0</v>
      </c>
      <c r="I56" s="138"/>
      <c r="J56" s="147"/>
      <c r="K56" s="64"/>
      <c r="L56" s="64"/>
      <c r="M56" s="64"/>
      <c r="N56" s="184"/>
      <c r="O56" s="54"/>
      <c r="P56" s="54"/>
      <c r="Q56" s="54"/>
      <c r="R56" s="15"/>
      <c r="S56" s="33"/>
      <c r="T56" s="55"/>
      <c r="U56" s="15"/>
      <c r="V56" s="11"/>
      <c r="W56" s="15"/>
      <c r="AJ56" s="15"/>
      <c r="AK56" s="15"/>
      <c r="AL56" s="15"/>
      <c r="AM56" s="15"/>
      <c r="AN56" s="15"/>
      <c r="AO56" s="15"/>
    </row>
    <row r="57" spans="1:43" ht="13.5" customHeight="1" x14ac:dyDescent="0.2">
      <c r="A57" s="2">
        <v>38</v>
      </c>
      <c r="B57" s="120"/>
      <c r="C57" s="68"/>
      <c r="D57" s="179">
        <v>12</v>
      </c>
      <c r="E57" s="69"/>
      <c r="F57" s="300"/>
      <c r="G57" s="136"/>
      <c r="H57" s="137" t="str">
        <f t="shared" si="0"/>
        <v>12.0</v>
      </c>
      <c r="I57" s="138"/>
      <c r="J57" s="147"/>
      <c r="K57" s="64"/>
      <c r="L57" s="64"/>
      <c r="M57" s="64"/>
      <c r="N57" s="184"/>
      <c r="O57" s="207"/>
      <c r="P57" s="15"/>
      <c r="Q57" s="15"/>
      <c r="R57" s="15"/>
      <c r="S57" s="15"/>
      <c r="T57" s="208"/>
      <c r="U57" s="209"/>
      <c r="V57" s="11"/>
      <c r="W57" s="15"/>
      <c r="AJ57" s="15"/>
      <c r="AK57" s="15"/>
      <c r="AL57" s="15"/>
      <c r="AM57" s="15"/>
      <c r="AN57" s="15"/>
      <c r="AO57" s="15"/>
    </row>
    <row r="58" spans="1:43" ht="13.5" customHeight="1" x14ac:dyDescent="0.2">
      <c r="A58" s="2">
        <v>39</v>
      </c>
      <c r="B58" s="120"/>
      <c r="C58" s="68"/>
      <c r="D58" s="179">
        <v>12</v>
      </c>
      <c r="E58" s="69"/>
      <c r="F58" s="300"/>
      <c r="G58" s="136"/>
      <c r="H58" s="137" t="str">
        <f t="shared" si="0"/>
        <v>12.0</v>
      </c>
      <c r="I58" s="138"/>
      <c r="J58" s="147"/>
      <c r="K58" s="64"/>
      <c r="L58" s="64"/>
      <c r="M58" s="64"/>
      <c r="N58" s="184"/>
      <c r="O58" s="15"/>
      <c r="P58" s="15"/>
      <c r="Q58" s="15"/>
      <c r="R58" s="15"/>
      <c r="S58" s="15"/>
      <c r="T58" s="210"/>
      <c r="U58" s="211"/>
      <c r="V58" s="11"/>
      <c r="W58" s="15"/>
      <c r="AJ58" s="15"/>
      <c r="AK58" s="15"/>
      <c r="AL58" s="15"/>
      <c r="AM58" s="15"/>
      <c r="AN58" s="15"/>
      <c r="AO58" s="15"/>
    </row>
    <row r="59" spans="1:43" ht="13.5" customHeight="1" x14ac:dyDescent="0.2">
      <c r="A59" s="2">
        <v>40</v>
      </c>
      <c r="B59" s="120"/>
      <c r="C59" s="68"/>
      <c r="D59" s="179">
        <v>12</v>
      </c>
      <c r="E59" s="69"/>
      <c r="F59" s="300"/>
      <c r="G59" s="136"/>
      <c r="H59" s="137" t="str">
        <f t="shared" si="0"/>
        <v>12.0</v>
      </c>
      <c r="I59" s="138"/>
      <c r="J59" s="147"/>
      <c r="K59" s="64"/>
      <c r="L59" s="64"/>
      <c r="M59" s="64"/>
      <c r="N59" s="184"/>
      <c r="O59" s="11"/>
      <c r="P59" s="11"/>
      <c r="Q59" s="11"/>
      <c r="R59" s="11"/>
      <c r="S59" s="11"/>
      <c r="T59" s="11"/>
      <c r="U59" s="11"/>
      <c r="V59" s="11"/>
      <c r="W59" s="45"/>
      <c r="AJ59" s="15"/>
      <c r="AK59" s="15"/>
      <c r="AL59" s="15"/>
      <c r="AM59" s="15"/>
      <c r="AN59" s="15"/>
      <c r="AO59" s="15"/>
    </row>
    <row r="60" spans="1:43" ht="13.5" customHeight="1" x14ac:dyDescent="0.2">
      <c r="A60" s="2">
        <v>41</v>
      </c>
      <c r="B60" s="120"/>
      <c r="C60" s="68"/>
      <c r="D60" s="179">
        <v>12</v>
      </c>
      <c r="E60" s="69"/>
      <c r="F60" s="300"/>
      <c r="G60" s="136"/>
      <c r="H60" s="137" t="str">
        <f t="shared" si="0"/>
        <v>12.0</v>
      </c>
      <c r="I60" s="138"/>
      <c r="J60" s="147"/>
      <c r="K60" s="64"/>
      <c r="L60" s="64"/>
      <c r="M60" s="64"/>
      <c r="N60" s="184"/>
      <c r="O60" s="11"/>
      <c r="P60" s="11"/>
      <c r="Q60" s="11"/>
      <c r="R60" s="11"/>
      <c r="S60" s="11"/>
      <c r="T60" s="11"/>
      <c r="U60" s="11"/>
      <c r="V60" s="11"/>
      <c r="W60" s="15"/>
      <c r="AJ60" s="15"/>
      <c r="AK60" s="15"/>
      <c r="AL60" s="15"/>
      <c r="AM60" s="15"/>
      <c r="AN60" s="15"/>
      <c r="AO60" s="15"/>
    </row>
    <row r="61" spans="1:43" ht="13.5" customHeight="1" x14ac:dyDescent="0.2">
      <c r="A61" s="2">
        <v>42</v>
      </c>
      <c r="B61" s="120"/>
      <c r="C61" s="68"/>
      <c r="D61" s="179">
        <v>12</v>
      </c>
      <c r="E61" s="69"/>
      <c r="F61" s="300"/>
      <c r="G61" s="136"/>
      <c r="H61" s="137" t="str">
        <f t="shared" si="0"/>
        <v>12.0</v>
      </c>
      <c r="I61" s="138"/>
      <c r="J61" s="147"/>
      <c r="K61" s="64"/>
      <c r="L61" s="64"/>
      <c r="M61" s="64"/>
      <c r="N61" s="184"/>
      <c r="O61" s="190"/>
      <c r="P61" s="212"/>
      <c r="Q61" s="212"/>
      <c r="R61" s="185"/>
      <c r="S61" s="186"/>
      <c r="T61" s="11"/>
      <c r="U61" s="11"/>
      <c r="V61" s="11"/>
      <c r="W61" s="15"/>
      <c r="AJ61" s="15"/>
      <c r="AK61" s="15"/>
      <c r="AL61" s="15"/>
      <c r="AM61" s="15"/>
      <c r="AN61" s="15"/>
      <c r="AO61" s="15"/>
    </row>
    <row r="62" spans="1:43" ht="13.5" customHeight="1" x14ac:dyDescent="0.2">
      <c r="A62" s="2">
        <v>43</v>
      </c>
      <c r="B62" s="120"/>
      <c r="C62" s="68"/>
      <c r="D62" s="179">
        <v>12</v>
      </c>
      <c r="E62" s="69"/>
      <c r="F62" s="300"/>
      <c r="G62" s="136"/>
      <c r="H62" s="137" t="str">
        <f t="shared" si="0"/>
        <v>12.0</v>
      </c>
      <c r="I62" s="138"/>
      <c r="J62" s="147"/>
      <c r="K62" s="64"/>
      <c r="L62" s="64"/>
      <c r="M62" s="64"/>
      <c r="N62" s="184"/>
      <c r="O62" s="11"/>
      <c r="P62" s="11"/>
      <c r="Q62" s="11"/>
      <c r="R62" s="11"/>
      <c r="S62" s="11"/>
      <c r="T62" s="11"/>
      <c r="U62" s="11"/>
      <c r="V62" s="11"/>
      <c r="W62" s="15"/>
      <c r="AJ62" s="15"/>
      <c r="AK62" s="15"/>
      <c r="AL62" s="15"/>
      <c r="AM62" s="15"/>
      <c r="AN62" s="15"/>
      <c r="AO62" s="15"/>
    </row>
    <row r="63" spans="1:43" ht="13.5" customHeight="1" x14ac:dyDescent="0.2">
      <c r="A63" s="2">
        <v>44</v>
      </c>
      <c r="B63" s="120"/>
      <c r="C63" s="68"/>
      <c r="D63" s="179">
        <v>12</v>
      </c>
      <c r="E63" s="69"/>
      <c r="F63" s="300"/>
      <c r="G63" s="136"/>
      <c r="H63" s="137" t="str">
        <f t="shared" si="0"/>
        <v>12.0</v>
      </c>
      <c r="I63" s="138"/>
      <c r="J63" s="147"/>
      <c r="K63" s="64"/>
      <c r="L63" s="64"/>
      <c r="M63" s="64"/>
      <c r="N63" s="184"/>
      <c r="O63" s="213"/>
      <c r="P63" s="214"/>
      <c r="Q63" s="39"/>
      <c r="R63" s="39"/>
      <c r="S63" s="33"/>
      <c r="T63" s="187"/>
      <c r="U63" s="187"/>
      <c r="V63" s="11"/>
      <c r="W63" s="15"/>
      <c r="AJ63" s="15"/>
      <c r="AK63" s="15"/>
      <c r="AL63" s="15"/>
      <c r="AM63" s="15"/>
      <c r="AN63" s="15"/>
      <c r="AO63" s="15"/>
    </row>
    <row r="64" spans="1:43" ht="13.5" customHeight="1" x14ac:dyDescent="0.2">
      <c r="A64" s="2">
        <v>45</v>
      </c>
      <c r="B64" s="120"/>
      <c r="C64" s="68"/>
      <c r="D64" s="179">
        <v>12</v>
      </c>
      <c r="E64" s="69"/>
      <c r="F64" s="300"/>
      <c r="G64" s="136"/>
      <c r="H64" s="137" t="str">
        <f t="shared" si="0"/>
        <v>12.0</v>
      </c>
      <c r="I64" s="138"/>
      <c r="J64" s="147"/>
      <c r="K64" s="64"/>
      <c r="L64" s="64"/>
      <c r="M64" s="64"/>
      <c r="N64" s="184"/>
      <c r="O64" s="212"/>
      <c r="P64" s="33"/>
      <c r="Q64" s="33"/>
      <c r="R64" s="33"/>
      <c r="S64" s="33"/>
      <c r="T64" s="154"/>
      <c r="U64" s="177"/>
      <c r="V64" s="11"/>
      <c r="W64" s="15"/>
      <c r="AJ64" s="15"/>
      <c r="AK64" s="15"/>
      <c r="AL64" s="15"/>
      <c r="AM64" s="15"/>
      <c r="AN64" s="15"/>
      <c r="AO64" s="15"/>
    </row>
    <row r="65" spans="1:41" ht="13.5" customHeight="1" x14ac:dyDescent="0.2">
      <c r="A65" s="2">
        <v>46</v>
      </c>
      <c r="B65" s="120"/>
      <c r="C65" s="68"/>
      <c r="D65" s="179">
        <v>12</v>
      </c>
      <c r="E65" s="69"/>
      <c r="F65" s="300"/>
      <c r="G65" s="136"/>
      <c r="H65" s="137" t="str">
        <f t="shared" si="0"/>
        <v>12.0</v>
      </c>
      <c r="I65" s="138"/>
      <c r="J65" s="147"/>
      <c r="K65" s="64"/>
      <c r="L65" s="64"/>
      <c r="M65" s="64"/>
      <c r="N65" s="184"/>
      <c r="O65" s="212"/>
      <c r="P65" s="190"/>
      <c r="Q65" s="212"/>
      <c r="R65" s="212"/>
      <c r="S65" s="33"/>
      <c r="T65" s="187"/>
      <c r="U65" s="187"/>
      <c r="V65" s="11"/>
      <c r="W65" s="45"/>
      <c r="AJ65" s="15"/>
      <c r="AK65" s="15"/>
      <c r="AL65" s="15"/>
      <c r="AM65" s="15"/>
      <c r="AN65" s="15"/>
      <c r="AO65" s="15"/>
    </row>
    <row r="66" spans="1:41" ht="13.5" customHeight="1" x14ac:dyDescent="0.2">
      <c r="A66" s="2">
        <v>47</v>
      </c>
      <c r="B66" s="120"/>
      <c r="C66" s="68"/>
      <c r="D66" s="179">
        <v>12</v>
      </c>
      <c r="E66" s="69"/>
      <c r="F66" s="300"/>
      <c r="G66" s="136"/>
      <c r="H66" s="137" t="str">
        <f t="shared" si="0"/>
        <v>12.0</v>
      </c>
      <c r="I66" s="138"/>
      <c r="J66" s="147"/>
      <c r="K66" s="64"/>
      <c r="L66" s="64"/>
      <c r="M66" s="64"/>
      <c r="N66" s="184"/>
      <c r="O66" s="212"/>
      <c r="P66" s="11"/>
      <c r="Q66" s="11"/>
      <c r="R66" s="11"/>
      <c r="S66" s="11"/>
      <c r="T66" s="23"/>
      <c r="U66" s="23"/>
      <c r="V66" s="11"/>
      <c r="W66" s="15"/>
      <c r="AJ66" s="15"/>
      <c r="AK66" s="15"/>
      <c r="AL66" s="15"/>
      <c r="AM66" s="15"/>
      <c r="AN66" s="15"/>
      <c r="AO66" s="15"/>
    </row>
    <row r="67" spans="1:41" ht="13.5" customHeight="1" x14ac:dyDescent="0.2">
      <c r="A67" s="2">
        <v>48</v>
      </c>
      <c r="B67" s="120"/>
      <c r="C67" s="68"/>
      <c r="D67" s="179">
        <v>12</v>
      </c>
      <c r="E67" s="69"/>
      <c r="F67" s="300"/>
      <c r="G67" s="136"/>
      <c r="H67" s="137" t="str">
        <f t="shared" si="0"/>
        <v>12.0</v>
      </c>
      <c r="I67" s="138"/>
      <c r="J67" s="147"/>
      <c r="K67" s="64"/>
      <c r="L67" s="64"/>
      <c r="M67" s="64"/>
      <c r="N67" s="184"/>
      <c r="O67" s="212"/>
      <c r="P67" s="215"/>
      <c r="Q67" s="212"/>
      <c r="R67" s="212"/>
      <c r="S67" s="33"/>
      <c r="T67" s="187"/>
      <c r="U67" s="187"/>
      <c r="V67" s="11"/>
      <c r="W67" s="15"/>
      <c r="AJ67" s="15"/>
      <c r="AK67" s="15"/>
      <c r="AL67" s="15"/>
      <c r="AM67" s="15"/>
      <c r="AN67" s="15"/>
      <c r="AO67" s="15"/>
    </row>
    <row r="68" spans="1:41" ht="13.5" customHeight="1" x14ac:dyDescent="0.2">
      <c r="A68" s="2">
        <v>49</v>
      </c>
      <c r="B68" s="120"/>
      <c r="C68" s="68"/>
      <c r="D68" s="179">
        <v>12</v>
      </c>
      <c r="E68" s="69"/>
      <c r="F68" s="300"/>
      <c r="G68" s="136"/>
      <c r="H68" s="137" t="str">
        <f t="shared" si="0"/>
        <v>12.0</v>
      </c>
      <c r="I68" s="138"/>
      <c r="J68" s="147"/>
      <c r="K68" s="64"/>
      <c r="L68" s="64"/>
      <c r="M68" s="64"/>
      <c r="N68" s="184"/>
      <c r="O68" s="11"/>
      <c r="P68" s="11"/>
      <c r="Q68" s="11"/>
      <c r="R68" s="11"/>
      <c r="S68" s="11"/>
      <c r="T68" s="11"/>
      <c r="U68" s="11"/>
      <c r="V68" s="11"/>
      <c r="W68" s="15"/>
      <c r="AJ68" s="15"/>
      <c r="AK68" s="15"/>
      <c r="AL68" s="15"/>
      <c r="AM68" s="15"/>
      <c r="AN68" s="15"/>
      <c r="AO68" s="15"/>
    </row>
    <row r="69" spans="1:41" ht="13.5" customHeight="1" x14ac:dyDescent="0.2">
      <c r="A69" s="2">
        <v>50</v>
      </c>
      <c r="B69" s="120"/>
      <c r="C69" s="68"/>
      <c r="D69" s="179">
        <v>12</v>
      </c>
      <c r="E69" s="69"/>
      <c r="F69" s="300"/>
      <c r="G69" s="136"/>
      <c r="H69" s="137" t="str">
        <f t="shared" si="0"/>
        <v>12.0</v>
      </c>
      <c r="I69" s="138"/>
      <c r="J69" s="147"/>
      <c r="K69" s="64"/>
      <c r="L69" s="64"/>
      <c r="M69" s="64"/>
      <c r="N69" s="184"/>
      <c r="O69" s="190"/>
      <c r="P69" s="212"/>
      <c r="Q69" s="212"/>
      <c r="R69" s="39"/>
      <c r="S69" s="191"/>
      <c r="T69" s="192"/>
      <c r="U69" s="11"/>
      <c r="V69" s="11"/>
      <c r="W69" s="15"/>
      <c r="AJ69" s="15"/>
      <c r="AK69" s="15"/>
      <c r="AL69" s="15"/>
      <c r="AM69" s="15"/>
      <c r="AN69" s="15"/>
      <c r="AO69" s="15"/>
    </row>
    <row r="70" spans="1:41" ht="13.5" customHeight="1" x14ac:dyDescent="0.2">
      <c r="A70" s="2">
        <v>51</v>
      </c>
      <c r="B70" s="120"/>
      <c r="C70" s="68"/>
      <c r="D70" s="179">
        <v>12</v>
      </c>
      <c r="E70" s="69"/>
      <c r="F70" s="300"/>
      <c r="G70" s="136"/>
      <c r="H70" s="137" t="str">
        <f t="shared" si="0"/>
        <v>12.0</v>
      </c>
      <c r="I70" s="138"/>
      <c r="J70" s="147"/>
      <c r="K70" s="64"/>
      <c r="L70" s="64"/>
      <c r="M70" s="64"/>
      <c r="N70" s="184"/>
      <c r="O70" s="212"/>
      <c r="P70" s="212"/>
      <c r="Q70" s="212"/>
      <c r="R70" s="39"/>
      <c r="S70" s="193"/>
      <c r="T70" s="194"/>
      <c r="U70" s="11"/>
      <c r="V70" s="11"/>
      <c r="W70" s="15"/>
      <c r="AJ70" s="15"/>
      <c r="AK70" s="15"/>
      <c r="AL70" s="15"/>
      <c r="AM70" s="15"/>
      <c r="AN70" s="15"/>
      <c r="AO70" s="15"/>
    </row>
    <row r="71" spans="1:41" ht="13.5" customHeight="1" x14ac:dyDescent="0.2">
      <c r="A71" s="2">
        <v>52</v>
      </c>
      <c r="B71" s="120"/>
      <c r="C71" s="68"/>
      <c r="D71" s="179">
        <v>12</v>
      </c>
      <c r="E71" s="69"/>
      <c r="F71" s="300"/>
      <c r="G71" s="136"/>
      <c r="H71" s="137" t="str">
        <f t="shared" si="0"/>
        <v>12.0</v>
      </c>
      <c r="I71" s="138"/>
      <c r="J71" s="147"/>
      <c r="K71" s="64"/>
      <c r="L71" s="64"/>
      <c r="M71" s="64"/>
      <c r="N71" s="184"/>
      <c r="O71" s="11"/>
      <c r="P71" s="11"/>
      <c r="Q71" s="11"/>
      <c r="R71" s="11"/>
      <c r="S71" s="11"/>
      <c r="T71" s="11"/>
      <c r="U71" s="11"/>
      <c r="V71" s="11"/>
      <c r="W71" s="15"/>
      <c r="AJ71" s="15"/>
      <c r="AK71" s="15"/>
      <c r="AL71" s="15"/>
      <c r="AM71" s="15"/>
      <c r="AN71" s="15"/>
      <c r="AO71" s="15"/>
    </row>
    <row r="72" spans="1:41" ht="13.5" customHeight="1" x14ac:dyDescent="0.2">
      <c r="A72" s="2">
        <v>53</v>
      </c>
      <c r="B72" s="120"/>
      <c r="C72" s="68"/>
      <c r="D72" s="179">
        <v>12</v>
      </c>
      <c r="E72" s="69"/>
      <c r="F72" s="300"/>
      <c r="G72" s="136"/>
      <c r="H72" s="137" t="str">
        <f t="shared" si="0"/>
        <v>12.0</v>
      </c>
      <c r="I72" s="138"/>
      <c r="J72" s="147"/>
      <c r="K72" s="64"/>
      <c r="L72" s="64"/>
      <c r="M72" s="64"/>
      <c r="N72" s="184"/>
      <c r="O72" s="207"/>
      <c r="P72" s="15"/>
      <c r="Q72" s="15"/>
      <c r="R72" s="15"/>
      <c r="S72" s="51"/>
      <c r="T72" s="206"/>
      <c r="U72" s="187"/>
      <c r="V72" s="11"/>
      <c r="W72" s="15"/>
      <c r="AJ72" s="15"/>
      <c r="AK72" s="15"/>
      <c r="AL72" s="15"/>
      <c r="AM72" s="15"/>
      <c r="AN72" s="15"/>
      <c r="AO72" s="15"/>
    </row>
    <row r="73" spans="1:41" ht="13.5" customHeight="1" x14ac:dyDescent="0.2">
      <c r="A73" s="2">
        <v>54</v>
      </c>
      <c r="B73" s="120"/>
      <c r="C73" s="68"/>
      <c r="D73" s="179">
        <v>12</v>
      </c>
      <c r="E73" s="69"/>
      <c r="F73" s="300"/>
      <c r="G73" s="136"/>
      <c r="H73" s="137" t="str">
        <f t="shared" si="0"/>
        <v>12.0</v>
      </c>
      <c r="I73" s="138"/>
      <c r="J73" s="147"/>
      <c r="K73" s="64"/>
      <c r="L73" s="64"/>
      <c r="M73" s="64"/>
      <c r="N73" s="184"/>
      <c r="O73" s="11"/>
      <c r="P73" s="11"/>
      <c r="Q73" s="11"/>
      <c r="R73" s="11"/>
      <c r="S73" s="11"/>
      <c r="T73" s="11"/>
      <c r="U73" s="11"/>
      <c r="V73" s="11"/>
      <c r="W73" s="15"/>
      <c r="AJ73" s="15"/>
      <c r="AK73" s="15"/>
      <c r="AL73" s="15"/>
      <c r="AM73" s="15"/>
      <c r="AN73" s="15"/>
      <c r="AO73" s="15"/>
    </row>
    <row r="74" spans="1:41" ht="13.5" customHeight="1" x14ac:dyDescent="0.2">
      <c r="A74" s="2">
        <v>55</v>
      </c>
      <c r="B74" s="120"/>
      <c r="C74" s="68"/>
      <c r="D74" s="179">
        <v>12</v>
      </c>
      <c r="E74" s="69"/>
      <c r="F74" s="300"/>
      <c r="G74" s="136"/>
      <c r="H74" s="137" t="str">
        <f t="shared" si="0"/>
        <v>12.0</v>
      </c>
      <c r="I74" s="138"/>
      <c r="J74" s="147"/>
      <c r="K74" s="64"/>
      <c r="L74" s="64"/>
      <c r="M74" s="64"/>
      <c r="N74" s="184"/>
      <c r="O74" s="207"/>
      <c r="P74" s="15"/>
      <c r="Q74" s="15"/>
      <c r="R74" s="15"/>
      <c r="S74" s="15"/>
      <c r="T74" s="208"/>
      <c r="U74" s="209"/>
      <c r="V74" s="11"/>
      <c r="W74" s="15"/>
      <c r="AJ74" s="15"/>
      <c r="AK74" s="15"/>
      <c r="AL74" s="15"/>
      <c r="AM74" s="15"/>
      <c r="AN74" s="15"/>
      <c r="AO74" s="15"/>
    </row>
    <row r="75" spans="1:41" ht="13.5" customHeight="1" x14ac:dyDescent="0.2">
      <c r="A75" s="2">
        <v>56</v>
      </c>
      <c r="B75" s="120"/>
      <c r="C75" s="68"/>
      <c r="D75" s="179">
        <v>12</v>
      </c>
      <c r="E75" s="69"/>
      <c r="F75" s="300"/>
      <c r="G75" s="136"/>
      <c r="H75" s="137" t="str">
        <f t="shared" si="0"/>
        <v>12.0</v>
      </c>
      <c r="I75" s="138"/>
      <c r="J75" s="147"/>
      <c r="K75" s="64"/>
      <c r="L75" s="64"/>
      <c r="M75" s="64"/>
      <c r="N75" s="184"/>
      <c r="O75" s="15"/>
      <c r="P75" s="15"/>
      <c r="Q75" s="15"/>
      <c r="R75" s="15"/>
      <c r="S75" s="15"/>
      <c r="T75" s="210"/>
      <c r="U75" s="211"/>
      <c r="V75" s="11"/>
      <c r="W75" s="15"/>
      <c r="AJ75" s="15"/>
      <c r="AK75" s="15"/>
      <c r="AL75" s="15"/>
      <c r="AM75" s="15"/>
      <c r="AN75" s="15"/>
      <c r="AO75" s="15"/>
    </row>
    <row r="76" spans="1:41" ht="13.5" customHeight="1" x14ac:dyDescent="0.2">
      <c r="A76" s="2">
        <v>57</v>
      </c>
      <c r="B76" s="120"/>
      <c r="C76" s="68"/>
      <c r="D76" s="179">
        <v>12</v>
      </c>
      <c r="E76" s="69"/>
      <c r="F76" s="300"/>
      <c r="G76" s="136"/>
      <c r="H76" s="137" t="str">
        <f t="shared" si="0"/>
        <v>12.0</v>
      </c>
      <c r="I76" s="138"/>
      <c r="J76" s="147"/>
      <c r="K76" s="64"/>
      <c r="L76" s="64"/>
      <c r="M76" s="64"/>
      <c r="N76" s="184"/>
      <c r="O76" s="11"/>
      <c r="P76" s="11"/>
      <c r="Q76" s="11"/>
      <c r="R76" s="11"/>
      <c r="S76" s="11"/>
      <c r="T76" s="11"/>
      <c r="U76" s="11"/>
      <c r="V76" s="11"/>
      <c r="W76" s="15"/>
      <c r="AJ76" s="15"/>
      <c r="AK76" s="15"/>
      <c r="AL76" s="15"/>
      <c r="AM76" s="15"/>
      <c r="AN76" s="15"/>
      <c r="AO76" s="15"/>
    </row>
    <row r="77" spans="1:41" ht="13.5" customHeight="1" x14ac:dyDescent="0.2">
      <c r="A77" s="2">
        <v>58</v>
      </c>
      <c r="B77" s="120"/>
      <c r="C77" s="68"/>
      <c r="D77" s="179"/>
      <c r="E77" s="69"/>
      <c r="F77" s="300"/>
      <c r="G77" s="136"/>
      <c r="H77" s="137" t="str">
        <f t="shared" si="0"/>
        <v/>
      </c>
      <c r="I77" s="138"/>
      <c r="J77" s="147"/>
      <c r="K77" s="64"/>
      <c r="L77" s="64"/>
      <c r="M77" s="64"/>
      <c r="O77" s="3"/>
      <c r="P77" s="3"/>
      <c r="Q77" s="3"/>
      <c r="R77" s="3"/>
      <c r="S77" s="3"/>
      <c r="T77" s="3"/>
      <c r="U77" s="3"/>
      <c r="V77" s="3"/>
      <c r="W77" s="15"/>
      <c r="AJ77" s="15"/>
      <c r="AK77" s="15"/>
      <c r="AL77" s="15"/>
      <c r="AM77" s="15"/>
      <c r="AN77" s="15"/>
      <c r="AO77" s="15"/>
    </row>
    <row r="78" spans="1:41" ht="13.5" customHeight="1" x14ac:dyDescent="0.2">
      <c r="A78" s="2">
        <v>59</v>
      </c>
      <c r="B78" s="120"/>
      <c r="C78" s="68"/>
      <c r="D78" s="179"/>
      <c r="E78" s="69"/>
      <c r="F78" s="300"/>
      <c r="G78" s="136"/>
      <c r="H78" s="137" t="str">
        <f t="shared" si="0"/>
        <v/>
      </c>
      <c r="I78" s="138"/>
      <c r="J78" s="147"/>
      <c r="K78" s="64"/>
      <c r="L78" s="64"/>
      <c r="M78" s="64"/>
      <c r="O78" s="52"/>
      <c r="P78" s="15"/>
      <c r="Q78" s="15"/>
      <c r="R78" s="15"/>
      <c r="S78" s="51"/>
      <c r="T78" s="53"/>
      <c r="U78" s="32"/>
      <c r="V78" s="3"/>
      <c r="W78" s="15"/>
      <c r="AJ78" s="15"/>
      <c r="AK78" s="15"/>
      <c r="AL78" s="15"/>
      <c r="AM78" s="15"/>
      <c r="AN78" s="15"/>
      <c r="AO78" s="15"/>
    </row>
    <row r="79" spans="1:41" ht="13.5" customHeight="1" x14ac:dyDescent="0.2">
      <c r="A79" s="2">
        <v>60</v>
      </c>
      <c r="B79" s="120"/>
      <c r="C79" s="68"/>
      <c r="D79" s="179"/>
      <c r="E79" s="69"/>
      <c r="F79" s="300"/>
      <c r="G79" s="136"/>
      <c r="H79" s="137" t="str">
        <f t="shared" si="0"/>
        <v/>
      </c>
      <c r="I79" s="138"/>
      <c r="J79" s="147"/>
      <c r="K79" s="64"/>
      <c r="L79" s="64"/>
      <c r="M79" s="64"/>
      <c r="O79" s="54"/>
      <c r="P79" s="54"/>
      <c r="Q79" s="54"/>
      <c r="R79" s="15"/>
      <c r="S79" s="33"/>
      <c r="T79" s="55"/>
      <c r="U79" s="15"/>
      <c r="W79" s="15"/>
      <c r="AJ79" s="15"/>
      <c r="AK79" s="15"/>
      <c r="AL79" s="15"/>
      <c r="AM79" s="15"/>
      <c r="AN79" s="15"/>
      <c r="AO79" s="15"/>
    </row>
    <row r="80" spans="1:41" ht="13.5" customHeight="1" x14ac:dyDescent="0.2">
      <c r="A80" s="2">
        <v>61</v>
      </c>
      <c r="B80" s="120"/>
      <c r="C80" s="68"/>
      <c r="D80" s="179"/>
      <c r="E80" s="69"/>
      <c r="F80" s="300"/>
      <c r="G80" s="136"/>
      <c r="H80" s="137" t="str">
        <f t="shared" si="0"/>
        <v/>
      </c>
      <c r="I80" s="138"/>
      <c r="J80" s="147"/>
      <c r="K80" s="64"/>
      <c r="L80" s="64"/>
      <c r="M80" s="64"/>
      <c r="O80" s="52"/>
      <c r="P80" s="15"/>
      <c r="Q80" s="15"/>
      <c r="R80" s="15"/>
      <c r="S80" s="15"/>
      <c r="T80" s="56"/>
      <c r="U80" s="57"/>
      <c r="W80" s="15"/>
      <c r="AJ80" s="15"/>
      <c r="AK80" s="15"/>
      <c r="AL80" s="15"/>
      <c r="AM80" s="15"/>
      <c r="AN80" s="15"/>
      <c r="AO80" s="15"/>
    </row>
    <row r="81" spans="1:52" ht="13.5" customHeight="1" x14ac:dyDescent="0.2">
      <c r="A81" s="2">
        <v>62</v>
      </c>
      <c r="B81" s="120"/>
      <c r="C81" s="68"/>
      <c r="D81" s="179"/>
      <c r="E81" s="69"/>
      <c r="F81" s="300"/>
      <c r="G81" s="136"/>
      <c r="H81" s="137" t="str">
        <f t="shared" si="0"/>
        <v/>
      </c>
      <c r="I81" s="138"/>
      <c r="J81" s="147"/>
      <c r="K81" s="64"/>
      <c r="L81" s="64"/>
      <c r="M81" s="64"/>
      <c r="O81" s="15"/>
      <c r="P81" s="15"/>
      <c r="Q81" s="15"/>
      <c r="R81" s="15"/>
      <c r="S81" s="15"/>
      <c r="T81" s="58"/>
      <c r="U81" s="58"/>
      <c r="W81" s="15"/>
      <c r="AJ81" s="15"/>
      <c r="AK81" s="15"/>
      <c r="AL81" s="15"/>
      <c r="AM81" s="15"/>
      <c r="AN81" s="15"/>
      <c r="AO81" s="15"/>
    </row>
    <row r="82" spans="1:52" ht="13.5" customHeight="1" x14ac:dyDescent="0.2">
      <c r="A82" s="2">
        <v>63</v>
      </c>
      <c r="B82" s="120"/>
      <c r="C82" s="68"/>
      <c r="D82" s="179"/>
      <c r="E82" s="69"/>
      <c r="F82" s="300"/>
      <c r="G82" s="136"/>
      <c r="H82" s="137" t="str">
        <f t="shared" si="0"/>
        <v/>
      </c>
      <c r="I82" s="138"/>
      <c r="J82" s="147"/>
      <c r="K82" s="64"/>
      <c r="L82" s="64"/>
      <c r="M82" s="64"/>
      <c r="W82" s="15"/>
      <c r="AJ82" s="15"/>
      <c r="AK82" s="15"/>
      <c r="AL82" s="15"/>
      <c r="AM82" s="15"/>
      <c r="AN82" s="15"/>
      <c r="AO82" s="15"/>
    </row>
    <row r="83" spans="1:52" ht="13.5" customHeight="1" x14ac:dyDescent="0.2">
      <c r="A83" s="2">
        <v>64</v>
      </c>
      <c r="B83" s="120"/>
      <c r="C83" s="68"/>
      <c r="D83" s="179"/>
      <c r="E83" s="69"/>
      <c r="F83" s="300"/>
      <c r="G83" s="136"/>
      <c r="H83" s="137" t="str">
        <f t="shared" si="0"/>
        <v/>
      </c>
      <c r="I83" s="138"/>
      <c r="J83" s="147"/>
      <c r="K83" s="64"/>
      <c r="L83" s="64"/>
      <c r="M83" s="64"/>
      <c r="W83" s="15"/>
      <c r="AJ83" s="15"/>
      <c r="AK83" s="15"/>
      <c r="AL83" s="15"/>
      <c r="AM83" s="15"/>
      <c r="AN83" s="15"/>
      <c r="AO83" s="15"/>
    </row>
    <row r="84" spans="1:52" ht="13.5" customHeight="1" x14ac:dyDescent="0.2">
      <c r="A84" s="2">
        <v>65</v>
      </c>
      <c r="B84" s="120"/>
      <c r="C84" s="68"/>
      <c r="D84" s="179"/>
      <c r="E84" s="69"/>
      <c r="F84" s="300"/>
      <c r="G84" s="136"/>
      <c r="H84" s="137" t="str">
        <f t="shared" si="0"/>
        <v/>
      </c>
      <c r="I84" s="138"/>
      <c r="J84" s="147"/>
      <c r="K84" s="64"/>
      <c r="L84" s="64"/>
      <c r="M84" s="64"/>
      <c r="W84" s="15"/>
      <c r="X84" s="15"/>
      <c r="Y84" s="15"/>
      <c r="Z84" s="15"/>
      <c r="AA84" s="12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</row>
    <row r="85" spans="1:52" ht="13.5" customHeight="1" x14ac:dyDescent="0.2">
      <c r="A85" s="2">
        <v>66</v>
      </c>
      <c r="B85" s="120"/>
      <c r="C85" s="68"/>
      <c r="D85" s="179"/>
      <c r="E85" s="69"/>
      <c r="F85" s="300"/>
      <c r="G85" s="136"/>
      <c r="H85" s="137" t="str">
        <f t="shared" si="0"/>
        <v/>
      </c>
      <c r="I85" s="138"/>
      <c r="J85" s="147"/>
      <c r="K85" s="64"/>
      <c r="L85" s="64"/>
      <c r="M85" s="64"/>
      <c r="W85" s="15"/>
      <c r="X85" s="15"/>
      <c r="Y85" s="15"/>
      <c r="Z85" s="15"/>
      <c r="AA85" s="12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</row>
    <row r="86" spans="1:52" ht="13.5" customHeight="1" x14ac:dyDescent="0.2">
      <c r="A86" s="2">
        <v>67</v>
      </c>
      <c r="B86" s="120"/>
      <c r="C86" s="68"/>
      <c r="D86" s="179"/>
      <c r="E86" s="69"/>
      <c r="F86" s="300"/>
      <c r="G86" s="136"/>
      <c r="H86" s="137" t="str">
        <f t="shared" si="0"/>
        <v/>
      </c>
      <c r="I86" s="138"/>
      <c r="J86" s="147"/>
      <c r="K86" s="64"/>
      <c r="L86" s="64"/>
      <c r="M86" s="64"/>
      <c r="W86" s="15"/>
      <c r="X86" s="37"/>
      <c r="Y86" s="39"/>
      <c r="Z86" s="38"/>
      <c r="AA86" s="38"/>
      <c r="AB86" s="41"/>
      <c r="AC86" s="38"/>
      <c r="AD86" s="38"/>
      <c r="AE86" s="38"/>
      <c r="AF86" s="41"/>
      <c r="AG86" s="38"/>
      <c r="AH86" s="25"/>
      <c r="AI86" s="15"/>
      <c r="AJ86" s="15"/>
      <c r="AK86" s="15"/>
      <c r="AL86" s="12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</row>
    <row r="87" spans="1:52" ht="13.5" customHeight="1" x14ac:dyDescent="0.2">
      <c r="A87" s="2">
        <v>68</v>
      </c>
      <c r="B87" s="120"/>
      <c r="C87" s="68"/>
      <c r="D87" s="179"/>
      <c r="E87" s="69"/>
      <c r="F87" s="300"/>
      <c r="G87" s="136"/>
      <c r="H87" s="137" t="str">
        <f t="shared" si="0"/>
        <v/>
      </c>
      <c r="I87" s="138"/>
      <c r="J87" s="147"/>
      <c r="K87" s="64"/>
      <c r="L87" s="64"/>
      <c r="M87" s="64"/>
      <c r="W87" s="15"/>
      <c r="X87" s="37"/>
      <c r="Y87" s="39"/>
      <c r="Z87" s="38"/>
      <c r="AA87" s="38"/>
      <c r="AB87" s="38"/>
      <c r="AC87" s="38"/>
      <c r="AD87" s="38"/>
      <c r="AE87" s="38"/>
      <c r="AF87" s="38"/>
      <c r="AG87" s="38"/>
      <c r="AH87" s="26"/>
      <c r="AI87" s="15"/>
      <c r="AJ87" s="15"/>
      <c r="AK87" s="15"/>
      <c r="AL87" s="12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</row>
    <row r="88" spans="1:52" ht="13.5" customHeight="1" x14ac:dyDescent="0.2">
      <c r="A88" s="2">
        <v>69</v>
      </c>
      <c r="B88" s="120"/>
      <c r="C88" s="68"/>
      <c r="D88" s="179"/>
      <c r="E88" s="69"/>
      <c r="F88" s="300"/>
      <c r="G88" s="136"/>
      <c r="H88" s="137" t="str">
        <f t="shared" ref="H88:H139" si="1">IF(D88="ND","&lt;"&amp;$I$12,IF(D88=0,"",TEXT(TEXT(D88,"."&amp;REPT("0",$G$14)&amp;"E+000"),"0"&amp;REPT(".",($G$14-(1+INT(LOG10(ABS(D88)))))&gt;0)&amp;REPT("0",($G$14-(1+INT(LOG10(ABS(D88)))))*(($G$14-(1+INT(LOG10(ABS(D88)))))&gt;0)))))</f>
        <v/>
      </c>
      <c r="I88" s="138"/>
      <c r="J88" s="147"/>
      <c r="K88" s="64"/>
      <c r="L88" s="64"/>
      <c r="M88" s="64"/>
      <c r="W88" s="15"/>
      <c r="X88" s="37"/>
      <c r="Y88" s="39"/>
      <c r="Z88" s="38"/>
      <c r="AA88" s="38"/>
      <c r="AB88" s="38"/>
      <c r="AC88" s="38"/>
      <c r="AD88" s="38"/>
      <c r="AE88" s="38"/>
      <c r="AF88" s="38"/>
      <c r="AG88" s="38"/>
      <c r="AH88" s="25"/>
      <c r="AI88" s="15"/>
      <c r="AJ88" s="15"/>
      <c r="AK88" s="15"/>
      <c r="AL88" s="12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</row>
    <row r="89" spans="1:52" ht="13.5" customHeight="1" x14ac:dyDescent="0.2">
      <c r="A89" s="2">
        <v>70</v>
      </c>
      <c r="B89" s="120"/>
      <c r="C89" s="68"/>
      <c r="D89" s="179"/>
      <c r="E89" s="69"/>
      <c r="F89" s="300"/>
      <c r="G89" s="136"/>
      <c r="H89" s="137" t="str">
        <f t="shared" si="1"/>
        <v/>
      </c>
      <c r="I89" s="138"/>
      <c r="J89" s="147"/>
      <c r="K89" s="64"/>
      <c r="L89" s="64"/>
      <c r="M89" s="64"/>
      <c r="W89" s="15"/>
      <c r="X89" s="37"/>
      <c r="Y89" s="39"/>
      <c r="Z89" s="38"/>
      <c r="AA89" s="38"/>
      <c r="AB89" s="38"/>
      <c r="AC89" s="38"/>
      <c r="AD89" s="38"/>
      <c r="AE89" s="38"/>
      <c r="AF89" s="38"/>
      <c r="AG89" s="38"/>
      <c r="AH89" s="25"/>
      <c r="AI89" s="15"/>
      <c r="AJ89" s="15"/>
      <c r="AK89" s="15"/>
      <c r="AL89" s="12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</row>
    <row r="90" spans="1:52" ht="13.5" customHeight="1" x14ac:dyDescent="0.2">
      <c r="A90" s="2">
        <v>71</v>
      </c>
      <c r="B90" s="120"/>
      <c r="C90" s="68"/>
      <c r="D90" s="179"/>
      <c r="E90" s="69"/>
      <c r="F90" s="300"/>
      <c r="G90" s="136"/>
      <c r="H90" s="137" t="str">
        <f t="shared" si="1"/>
        <v/>
      </c>
      <c r="I90" s="138"/>
      <c r="J90" s="147"/>
      <c r="K90" s="64"/>
      <c r="L90" s="64"/>
      <c r="M90" s="64"/>
      <c r="W90" s="15"/>
      <c r="X90" s="37"/>
      <c r="Y90" s="39"/>
      <c r="Z90" s="38"/>
      <c r="AA90" s="38"/>
      <c r="AB90" s="41"/>
      <c r="AC90" s="38"/>
      <c r="AD90" s="38"/>
      <c r="AE90" s="38"/>
      <c r="AF90" s="41"/>
      <c r="AG90" s="38"/>
      <c r="AH90" s="25"/>
      <c r="AI90" s="15"/>
      <c r="AJ90" s="15"/>
      <c r="AK90" s="15"/>
      <c r="AL90" s="12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</row>
    <row r="91" spans="1:52" ht="13.5" customHeight="1" x14ac:dyDescent="0.2">
      <c r="A91" s="2">
        <v>72</v>
      </c>
      <c r="B91" s="120"/>
      <c r="C91" s="68"/>
      <c r="D91" s="179"/>
      <c r="E91" s="69"/>
      <c r="F91" s="300"/>
      <c r="G91" s="136"/>
      <c r="H91" s="137" t="str">
        <f t="shared" si="1"/>
        <v/>
      </c>
      <c r="I91" s="138"/>
      <c r="J91" s="147"/>
      <c r="K91" s="64"/>
      <c r="L91" s="64"/>
      <c r="M91" s="64"/>
      <c r="W91" s="15"/>
      <c r="X91" s="37"/>
      <c r="Y91" s="39"/>
      <c r="Z91" s="38"/>
      <c r="AA91" s="38"/>
      <c r="AB91" s="41"/>
      <c r="AC91" s="38"/>
      <c r="AD91" s="38"/>
      <c r="AE91" s="38"/>
      <c r="AF91" s="38"/>
      <c r="AG91" s="38"/>
      <c r="AH91" s="26"/>
      <c r="AI91" s="15"/>
      <c r="AJ91" s="15"/>
      <c r="AK91" s="15"/>
      <c r="AL91" s="12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</row>
    <row r="92" spans="1:52" ht="13.5" customHeight="1" x14ac:dyDescent="0.2">
      <c r="A92" s="2">
        <v>73</v>
      </c>
      <c r="B92" s="120"/>
      <c r="C92" s="68"/>
      <c r="D92" s="179"/>
      <c r="E92" s="69"/>
      <c r="F92" s="300"/>
      <c r="G92" s="136"/>
      <c r="H92" s="137" t="str">
        <f t="shared" si="1"/>
        <v/>
      </c>
      <c r="I92" s="138"/>
      <c r="J92" s="147"/>
      <c r="K92" s="64"/>
      <c r="L92" s="64"/>
      <c r="M92" s="64"/>
      <c r="W92" s="15"/>
      <c r="X92" s="37"/>
      <c r="Y92" s="39"/>
      <c r="Z92" s="38"/>
      <c r="AA92" s="38"/>
      <c r="AB92" s="38"/>
      <c r="AC92" s="38"/>
      <c r="AD92" s="38"/>
      <c r="AE92" s="38"/>
      <c r="AF92" s="38"/>
      <c r="AG92" s="38"/>
      <c r="AH92" s="25"/>
      <c r="AI92" s="15"/>
      <c r="AJ92" s="15"/>
      <c r="AK92" s="15"/>
      <c r="AL92" s="12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</row>
    <row r="93" spans="1:52" ht="13.5" customHeight="1" x14ac:dyDescent="0.2">
      <c r="A93" s="2">
        <v>74</v>
      </c>
      <c r="B93" s="120"/>
      <c r="C93" s="68"/>
      <c r="D93" s="179"/>
      <c r="E93" s="69"/>
      <c r="F93" s="300"/>
      <c r="G93" s="136"/>
      <c r="H93" s="137" t="str">
        <f t="shared" si="1"/>
        <v/>
      </c>
      <c r="I93" s="138"/>
      <c r="J93" s="147"/>
      <c r="K93" s="64"/>
      <c r="L93" s="64"/>
      <c r="M93" s="64"/>
      <c r="W93" s="15"/>
      <c r="X93" s="37"/>
      <c r="Y93" s="39"/>
      <c r="Z93" s="38"/>
      <c r="AA93" s="38"/>
      <c r="AB93" s="38"/>
      <c r="AC93" s="38"/>
      <c r="AD93" s="38"/>
      <c r="AE93" s="38"/>
      <c r="AF93" s="38"/>
      <c r="AG93" s="38"/>
      <c r="AH93" s="25"/>
      <c r="AI93" s="15"/>
      <c r="AJ93" s="15"/>
      <c r="AK93" s="15"/>
      <c r="AL93" s="12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</row>
    <row r="94" spans="1:52" ht="13.5" customHeight="1" x14ac:dyDescent="0.2">
      <c r="A94" s="2">
        <v>75</v>
      </c>
      <c r="B94" s="120"/>
      <c r="C94" s="68"/>
      <c r="D94" s="179"/>
      <c r="E94" s="69"/>
      <c r="F94" s="300"/>
      <c r="G94" s="136"/>
      <c r="H94" s="137" t="str">
        <f t="shared" si="1"/>
        <v/>
      </c>
      <c r="I94" s="138"/>
      <c r="J94" s="147"/>
      <c r="K94" s="64"/>
      <c r="L94" s="64"/>
      <c r="M94" s="64"/>
      <c r="W94" s="15"/>
      <c r="X94" s="37"/>
      <c r="Y94" s="39"/>
      <c r="Z94" s="38"/>
      <c r="AA94" s="38"/>
      <c r="AB94" s="41"/>
      <c r="AC94" s="38"/>
      <c r="AD94" s="38"/>
      <c r="AE94" s="38"/>
      <c r="AF94" s="41"/>
      <c r="AG94" s="38"/>
      <c r="AH94" s="25"/>
      <c r="AI94" s="15"/>
      <c r="AJ94" s="15"/>
      <c r="AK94" s="15"/>
      <c r="AL94" s="12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</row>
    <row r="95" spans="1:52" ht="13.5" customHeight="1" x14ac:dyDescent="0.2">
      <c r="A95" s="2">
        <v>76</v>
      </c>
      <c r="B95" s="120"/>
      <c r="C95" s="68"/>
      <c r="D95" s="179"/>
      <c r="E95" s="69"/>
      <c r="F95" s="300"/>
      <c r="G95" s="136"/>
      <c r="H95" s="137" t="str">
        <f t="shared" si="1"/>
        <v/>
      </c>
      <c r="I95" s="138"/>
      <c r="J95" s="147"/>
      <c r="K95" s="64"/>
      <c r="L95" s="64"/>
      <c r="M95" s="64"/>
      <c r="W95" s="15"/>
      <c r="X95" s="30"/>
      <c r="Y95" s="30"/>
      <c r="Z95" s="28"/>
      <c r="AA95" s="28"/>
      <c r="AB95" s="28"/>
      <c r="AC95" s="28"/>
      <c r="AD95" s="28"/>
      <c r="AE95" s="28"/>
      <c r="AF95" s="28"/>
      <c r="AG95" s="28"/>
      <c r="AH95" s="26"/>
      <c r="AI95" s="15"/>
      <c r="AJ95" s="15"/>
      <c r="AK95" s="15"/>
      <c r="AL95" s="12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</row>
    <row r="96" spans="1:52" ht="13.5" customHeight="1" x14ac:dyDescent="0.2">
      <c r="A96" s="2">
        <v>77</v>
      </c>
      <c r="B96" s="120"/>
      <c r="C96" s="68"/>
      <c r="D96" s="179"/>
      <c r="E96" s="69"/>
      <c r="F96" s="300"/>
      <c r="G96" s="136"/>
      <c r="H96" s="137" t="str">
        <f t="shared" si="1"/>
        <v/>
      </c>
      <c r="I96" s="138"/>
      <c r="J96" s="147"/>
      <c r="K96" s="64"/>
      <c r="L96" s="64"/>
      <c r="M96" s="64"/>
      <c r="W96" s="15"/>
      <c r="X96" s="30"/>
      <c r="Y96" s="40"/>
      <c r="Z96" s="28"/>
      <c r="AA96" s="28"/>
      <c r="AB96" s="28"/>
      <c r="AC96" s="28"/>
      <c r="AD96" s="28"/>
      <c r="AE96" s="28"/>
      <c r="AF96" s="28"/>
      <c r="AG96" s="36"/>
      <c r="AH96" s="25"/>
      <c r="AI96" s="15"/>
      <c r="AJ96" s="15"/>
      <c r="AK96" s="15"/>
      <c r="AL96" s="12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</row>
    <row r="97" spans="1:52" ht="13.5" customHeight="1" x14ac:dyDescent="0.2">
      <c r="A97" s="2">
        <v>78</v>
      </c>
      <c r="B97" s="120"/>
      <c r="C97" s="68"/>
      <c r="D97" s="179"/>
      <c r="E97" s="69"/>
      <c r="F97" s="300"/>
      <c r="G97" s="136"/>
      <c r="H97" s="137" t="str">
        <f t="shared" si="1"/>
        <v/>
      </c>
      <c r="I97" s="138"/>
      <c r="J97" s="147"/>
      <c r="K97" s="64"/>
      <c r="L97" s="64"/>
      <c r="M97" s="64"/>
      <c r="W97" s="15"/>
      <c r="X97" s="30"/>
      <c r="Y97" s="30"/>
      <c r="Z97" s="28"/>
      <c r="AA97" s="28"/>
      <c r="AB97" s="28"/>
      <c r="AC97" s="28"/>
      <c r="AD97" s="28"/>
      <c r="AE97" s="28"/>
      <c r="AF97" s="28"/>
      <c r="AG97" s="28"/>
      <c r="AH97" s="25"/>
      <c r="AI97" s="15"/>
      <c r="AJ97" s="15"/>
      <c r="AK97" s="15"/>
      <c r="AL97" s="12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</row>
    <row r="98" spans="1:52" ht="13.5" customHeight="1" x14ac:dyDescent="0.2">
      <c r="A98" s="2">
        <v>79</v>
      </c>
      <c r="B98" s="120"/>
      <c r="C98" s="68"/>
      <c r="D98" s="179"/>
      <c r="E98" s="69"/>
      <c r="F98" s="300"/>
      <c r="G98" s="136"/>
      <c r="H98" s="137" t="str">
        <f t="shared" si="1"/>
        <v/>
      </c>
      <c r="I98" s="138"/>
      <c r="J98" s="147"/>
      <c r="K98" s="64"/>
      <c r="L98" s="64"/>
      <c r="M98" s="64"/>
      <c r="W98" s="15"/>
      <c r="X98" s="30"/>
      <c r="Y98" s="30"/>
      <c r="Z98" s="31"/>
      <c r="AA98" s="28"/>
      <c r="AB98" s="28"/>
      <c r="AC98" s="28"/>
      <c r="AD98" s="31"/>
      <c r="AE98" s="28"/>
      <c r="AF98" s="28"/>
      <c r="AG98" s="28"/>
      <c r="AH98" s="26"/>
      <c r="AI98" s="15"/>
      <c r="AJ98" s="15"/>
      <c r="AK98" s="15"/>
      <c r="AL98" s="12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</row>
    <row r="99" spans="1:52" ht="13.5" customHeight="1" x14ac:dyDescent="0.2">
      <c r="A99" s="2">
        <v>80</v>
      </c>
      <c r="B99" s="120"/>
      <c r="C99" s="68"/>
      <c r="D99" s="179"/>
      <c r="E99" s="69"/>
      <c r="F99" s="300"/>
      <c r="G99" s="136"/>
      <c r="H99" s="137" t="str">
        <f t="shared" si="1"/>
        <v/>
      </c>
      <c r="I99" s="138"/>
      <c r="J99" s="147"/>
      <c r="K99" s="64"/>
      <c r="L99" s="64"/>
      <c r="M99" s="64"/>
      <c r="W99" s="15"/>
      <c r="X99" s="30"/>
      <c r="Y99" s="30"/>
      <c r="Z99" s="28"/>
      <c r="AA99" s="28"/>
      <c r="AB99" s="28"/>
      <c r="AC99" s="28"/>
      <c r="AD99" s="31"/>
      <c r="AE99" s="28"/>
      <c r="AF99" s="28"/>
      <c r="AG99" s="28"/>
      <c r="AH99" s="25"/>
      <c r="AI99" s="15"/>
      <c r="AJ99" s="15"/>
      <c r="AK99" s="15"/>
      <c r="AL99" s="12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</row>
    <row r="100" spans="1:52" ht="13.5" customHeight="1" x14ac:dyDescent="0.2">
      <c r="A100" s="2">
        <v>81</v>
      </c>
      <c r="B100" s="120"/>
      <c r="C100" s="68"/>
      <c r="D100" s="179"/>
      <c r="E100" s="69"/>
      <c r="F100" s="300"/>
      <c r="G100" s="136"/>
      <c r="H100" s="137" t="str">
        <f t="shared" si="1"/>
        <v/>
      </c>
      <c r="I100" s="138"/>
      <c r="J100" s="147"/>
      <c r="K100" s="64"/>
      <c r="L100" s="64"/>
      <c r="M100" s="64"/>
      <c r="W100" s="15"/>
      <c r="X100" s="30"/>
      <c r="Y100" s="30"/>
      <c r="Z100" s="31"/>
      <c r="AA100" s="28"/>
      <c r="AB100" s="28"/>
      <c r="AC100" s="28"/>
      <c r="AD100" s="31"/>
      <c r="AE100" s="28"/>
      <c r="AF100" s="28"/>
      <c r="AG100" s="28"/>
      <c r="AH100" s="25"/>
      <c r="AI100" s="15"/>
      <c r="AJ100" s="15"/>
      <c r="AK100" s="15"/>
      <c r="AL100" s="12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</row>
    <row r="101" spans="1:52" ht="13.5" customHeight="1" x14ac:dyDescent="0.2">
      <c r="A101" s="2">
        <v>82</v>
      </c>
      <c r="B101" s="120"/>
      <c r="C101" s="68"/>
      <c r="D101" s="179"/>
      <c r="E101" s="69"/>
      <c r="F101" s="300"/>
      <c r="G101" s="136"/>
      <c r="H101" s="137" t="str">
        <f t="shared" si="1"/>
        <v/>
      </c>
      <c r="I101" s="138"/>
      <c r="J101" s="147"/>
      <c r="K101" s="64"/>
      <c r="L101" s="64"/>
      <c r="M101" s="64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25"/>
      <c r="AI101" s="15"/>
      <c r="AJ101" s="15"/>
      <c r="AK101" s="15"/>
      <c r="AL101" s="12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</row>
    <row r="102" spans="1:52" ht="13.5" customHeight="1" x14ac:dyDescent="0.2">
      <c r="A102" s="2">
        <v>83</v>
      </c>
      <c r="B102" s="120"/>
      <c r="C102" s="68"/>
      <c r="D102" s="179"/>
      <c r="E102" s="69"/>
      <c r="F102" s="300"/>
      <c r="G102" s="136"/>
      <c r="H102" s="137" t="str">
        <f t="shared" si="1"/>
        <v/>
      </c>
      <c r="I102" s="138"/>
      <c r="J102" s="147"/>
      <c r="K102" s="64"/>
      <c r="L102" s="64"/>
      <c r="M102" s="64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26"/>
      <c r="AI102" s="15"/>
      <c r="AJ102" s="15"/>
      <c r="AK102" s="15"/>
      <c r="AL102" s="12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</row>
    <row r="103" spans="1:52" ht="13.5" customHeight="1" x14ac:dyDescent="0.2">
      <c r="A103" s="2">
        <v>84</v>
      </c>
      <c r="B103" s="120"/>
      <c r="C103" s="68"/>
      <c r="D103" s="179"/>
      <c r="E103" s="69"/>
      <c r="F103" s="300"/>
      <c r="G103" s="136"/>
      <c r="H103" s="137" t="str">
        <f t="shared" si="1"/>
        <v/>
      </c>
      <c r="I103" s="138"/>
      <c r="J103" s="147"/>
      <c r="K103" s="64"/>
      <c r="L103" s="64"/>
      <c r="M103" s="64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25"/>
      <c r="AI103" s="15"/>
      <c r="AJ103" s="15"/>
      <c r="AK103" s="15"/>
      <c r="AL103" s="12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</row>
    <row r="104" spans="1:52" ht="13.5" customHeight="1" x14ac:dyDescent="0.2">
      <c r="A104" s="2">
        <v>85</v>
      </c>
      <c r="B104" s="120"/>
      <c r="C104" s="68"/>
      <c r="D104" s="179"/>
      <c r="E104" s="69"/>
      <c r="F104" s="300"/>
      <c r="G104" s="136"/>
      <c r="H104" s="137" t="str">
        <f t="shared" si="1"/>
        <v/>
      </c>
      <c r="I104" s="138"/>
      <c r="J104" s="147"/>
      <c r="K104" s="64"/>
      <c r="L104" s="64"/>
      <c r="M104" s="64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25"/>
      <c r="AI104" s="15"/>
      <c r="AJ104" s="15"/>
      <c r="AK104" s="15"/>
      <c r="AL104" s="12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</row>
    <row r="105" spans="1:52" ht="13.5" customHeight="1" x14ac:dyDescent="0.2">
      <c r="A105" s="2">
        <v>86</v>
      </c>
      <c r="B105" s="120"/>
      <c r="C105" s="68"/>
      <c r="D105" s="179"/>
      <c r="E105" s="69"/>
      <c r="F105" s="300"/>
      <c r="G105" s="136"/>
      <c r="H105" s="137" t="str">
        <f t="shared" si="1"/>
        <v/>
      </c>
      <c r="I105" s="138"/>
      <c r="J105" s="147"/>
      <c r="K105" s="64"/>
      <c r="L105" s="64"/>
      <c r="M105" s="64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25"/>
      <c r="AI105" s="15"/>
      <c r="AJ105" s="15"/>
      <c r="AK105" s="15"/>
      <c r="AL105" s="12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</row>
    <row r="106" spans="1:52" ht="13.5" customHeight="1" x14ac:dyDescent="0.2">
      <c r="A106" s="2">
        <v>87</v>
      </c>
      <c r="B106" s="120"/>
      <c r="C106" s="68"/>
      <c r="D106" s="179"/>
      <c r="E106" s="69"/>
      <c r="F106" s="300"/>
      <c r="G106" s="136"/>
      <c r="H106" s="137" t="str">
        <f t="shared" si="1"/>
        <v/>
      </c>
      <c r="I106" s="138"/>
      <c r="J106" s="147"/>
      <c r="K106" s="64"/>
      <c r="L106" s="64"/>
      <c r="M106" s="64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26"/>
      <c r="AI106" s="15"/>
      <c r="AJ106" s="15"/>
      <c r="AK106" s="15"/>
      <c r="AL106" s="12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</row>
    <row r="107" spans="1:52" ht="13.5" customHeight="1" x14ac:dyDescent="0.2">
      <c r="A107" s="2">
        <v>88</v>
      </c>
      <c r="B107" s="120"/>
      <c r="C107" s="68"/>
      <c r="D107" s="179"/>
      <c r="E107" s="69"/>
      <c r="F107" s="300"/>
      <c r="G107" s="136"/>
      <c r="H107" s="137" t="str">
        <f t="shared" si="1"/>
        <v/>
      </c>
      <c r="I107" s="138"/>
      <c r="J107" s="147"/>
      <c r="K107" s="64"/>
      <c r="L107" s="64"/>
      <c r="M107" s="64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25"/>
      <c r="AI107" s="15"/>
      <c r="AJ107" s="15"/>
      <c r="AK107" s="15"/>
      <c r="AL107" s="12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</row>
    <row r="108" spans="1:52" ht="13.5" customHeight="1" x14ac:dyDescent="0.2">
      <c r="A108" s="2">
        <v>89</v>
      </c>
      <c r="B108" s="120"/>
      <c r="C108" s="68"/>
      <c r="D108" s="179"/>
      <c r="E108" s="69"/>
      <c r="F108" s="300"/>
      <c r="G108" s="136"/>
      <c r="H108" s="137" t="str">
        <f t="shared" si="1"/>
        <v/>
      </c>
      <c r="I108" s="138"/>
      <c r="J108" s="147"/>
      <c r="K108" s="64"/>
      <c r="L108" s="64"/>
      <c r="M108" s="64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26"/>
      <c r="AI108" s="15"/>
      <c r="AJ108" s="15"/>
      <c r="AK108" s="15"/>
      <c r="AL108" s="12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</row>
    <row r="109" spans="1:52" ht="13.5" customHeight="1" x14ac:dyDescent="0.2">
      <c r="A109" s="2">
        <v>90</v>
      </c>
      <c r="B109" s="120"/>
      <c r="C109" s="68"/>
      <c r="D109" s="179"/>
      <c r="E109" s="69"/>
      <c r="F109" s="300"/>
      <c r="G109" s="136"/>
      <c r="H109" s="137" t="str">
        <f t="shared" si="1"/>
        <v/>
      </c>
      <c r="I109" s="138"/>
      <c r="J109" s="147"/>
      <c r="K109" s="64"/>
      <c r="L109" s="64"/>
      <c r="M109" s="64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25"/>
      <c r="AI109" s="15"/>
      <c r="AJ109" s="15"/>
      <c r="AK109" s="15"/>
      <c r="AL109" s="12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</row>
    <row r="110" spans="1:52" ht="13.5" customHeight="1" x14ac:dyDescent="0.2">
      <c r="A110" s="2">
        <v>91</v>
      </c>
      <c r="B110" s="120"/>
      <c r="C110" s="68"/>
      <c r="D110" s="179"/>
      <c r="E110" s="69"/>
      <c r="F110" s="300"/>
      <c r="G110" s="136"/>
      <c r="H110" s="137" t="str">
        <f t="shared" si="1"/>
        <v/>
      </c>
      <c r="I110" s="138"/>
      <c r="J110" s="147"/>
      <c r="K110" s="64"/>
      <c r="L110" s="64"/>
      <c r="M110" s="64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25"/>
      <c r="AI110" s="15"/>
      <c r="AJ110" s="15"/>
      <c r="AK110" s="15"/>
      <c r="AL110" s="12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</row>
    <row r="111" spans="1:52" ht="13.5" customHeight="1" x14ac:dyDescent="0.2">
      <c r="A111" s="2">
        <v>92</v>
      </c>
      <c r="B111" s="120"/>
      <c r="C111" s="68"/>
      <c r="D111" s="179"/>
      <c r="E111" s="69"/>
      <c r="F111" s="300"/>
      <c r="G111" s="136"/>
      <c r="H111" s="137" t="str">
        <f t="shared" si="1"/>
        <v/>
      </c>
      <c r="I111" s="138"/>
      <c r="J111" s="147"/>
      <c r="K111" s="64"/>
      <c r="L111" s="64"/>
      <c r="M111" s="64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25"/>
      <c r="AI111" s="15"/>
      <c r="AJ111" s="15"/>
      <c r="AK111" s="15"/>
      <c r="AL111" s="12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</row>
    <row r="112" spans="1:52" ht="13.5" customHeight="1" x14ac:dyDescent="0.2">
      <c r="A112" s="2">
        <v>93</v>
      </c>
      <c r="B112" s="120"/>
      <c r="C112" s="68"/>
      <c r="D112" s="179"/>
      <c r="E112" s="69"/>
      <c r="F112" s="300"/>
      <c r="G112" s="136"/>
      <c r="H112" s="137" t="str">
        <f t="shared" si="1"/>
        <v/>
      </c>
      <c r="I112" s="138"/>
      <c r="J112" s="147"/>
      <c r="K112" s="64"/>
      <c r="L112" s="64"/>
      <c r="M112" s="64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26"/>
      <c r="AI112" s="15"/>
      <c r="AJ112" s="15"/>
      <c r="AK112" s="15"/>
      <c r="AL112" s="12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</row>
    <row r="113" spans="1:52" ht="13.5" customHeight="1" x14ac:dyDescent="0.2">
      <c r="A113" s="2">
        <v>94</v>
      </c>
      <c r="B113" s="120"/>
      <c r="C113" s="68"/>
      <c r="D113" s="179"/>
      <c r="E113" s="69"/>
      <c r="F113" s="300"/>
      <c r="G113" s="136"/>
      <c r="H113" s="137" t="str">
        <f t="shared" si="1"/>
        <v/>
      </c>
      <c r="I113" s="138"/>
      <c r="J113" s="147"/>
      <c r="K113" s="64"/>
      <c r="L113" s="64"/>
      <c r="M113" s="64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25"/>
      <c r="AI113" s="15"/>
      <c r="AJ113" s="15"/>
      <c r="AK113" s="15"/>
      <c r="AL113" s="12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</row>
    <row r="114" spans="1:52" ht="13.5" customHeight="1" x14ac:dyDescent="0.2">
      <c r="A114" s="2">
        <v>95</v>
      </c>
      <c r="B114" s="120"/>
      <c r="C114" s="68"/>
      <c r="D114" s="179"/>
      <c r="E114" s="69"/>
      <c r="F114" s="300"/>
      <c r="G114" s="136"/>
      <c r="H114" s="137" t="str">
        <f t="shared" si="1"/>
        <v/>
      </c>
      <c r="I114" s="138"/>
      <c r="J114" s="147"/>
      <c r="K114" s="64"/>
      <c r="L114" s="64"/>
      <c r="M114" s="64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25"/>
      <c r="AI114" s="15"/>
      <c r="AJ114" s="15"/>
      <c r="AK114" s="15"/>
      <c r="AL114" s="12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</row>
    <row r="115" spans="1:52" ht="13.5" customHeight="1" x14ac:dyDescent="0.2">
      <c r="A115" s="2">
        <v>96</v>
      </c>
      <c r="B115" s="120"/>
      <c r="C115" s="68"/>
      <c r="D115" s="179"/>
      <c r="E115" s="69"/>
      <c r="F115" s="300"/>
      <c r="G115" s="136"/>
      <c r="H115" s="137" t="str">
        <f t="shared" si="1"/>
        <v/>
      </c>
      <c r="I115" s="138"/>
      <c r="J115" s="147"/>
      <c r="K115" s="64"/>
      <c r="L115" s="64"/>
      <c r="M115" s="64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25"/>
      <c r="AI115" s="15"/>
      <c r="AJ115" s="15"/>
      <c r="AK115" s="15"/>
      <c r="AL115" s="12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</row>
    <row r="116" spans="1:52" ht="13.5" customHeight="1" x14ac:dyDescent="0.2">
      <c r="A116" s="2">
        <v>97</v>
      </c>
      <c r="B116" s="120"/>
      <c r="C116" s="68"/>
      <c r="D116" s="179"/>
      <c r="E116" s="69"/>
      <c r="F116" s="300"/>
      <c r="G116" s="136"/>
      <c r="H116" s="137" t="str">
        <f t="shared" si="1"/>
        <v/>
      </c>
      <c r="I116" s="138"/>
      <c r="J116" s="147"/>
      <c r="K116" s="64"/>
      <c r="L116" s="64"/>
      <c r="M116" s="64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26"/>
      <c r="AI116" s="15"/>
      <c r="AJ116" s="15"/>
      <c r="AK116" s="15"/>
      <c r="AL116" s="12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</row>
    <row r="117" spans="1:52" ht="13.5" customHeight="1" x14ac:dyDescent="0.2">
      <c r="A117" s="2">
        <v>98</v>
      </c>
      <c r="B117" s="120"/>
      <c r="C117" s="68"/>
      <c r="D117" s="179"/>
      <c r="E117" s="69"/>
      <c r="F117" s="300"/>
      <c r="G117" s="136"/>
      <c r="H117" s="137" t="str">
        <f t="shared" si="1"/>
        <v/>
      </c>
      <c r="I117" s="138"/>
      <c r="J117" s="147"/>
      <c r="K117" s="64"/>
      <c r="L117" s="64"/>
      <c r="M117" s="64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25"/>
      <c r="AI117" s="15"/>
      <c r="AJ117" s="15"/>
      <c r="AK117" s="15"/>
      <c r="AL117" s="12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</row>
    <row r="118" spans="1:52" ht="13.5" customHeight="1" x14ac:dyDescent="0.2">
      <c r="A118" s="2">
        <v>99</v>
      </c>
      <c r="B118" s="120"/>
      <c r="C118" s="68"/>
      <c r="D118" s="179"/>
      <c r="E118" s="69"/>
      <c r="F118" s="300"/>
      <c r="G118" s="136"/>
      <c r="H118" s="137" t="str">
        <f t="shared" si="1"/>
        <v/>
      </c>
      <c r="I118" s="138"/>
      <c r="J118" s="147"/>
      <c r="K118" s="64"/>
      <c r="L118" s="64"/>
      <c r="M118" s="64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25"/>
      <c r="AI118" s="15"/>
      <c r="AJ118" s="15"/>
      <c r="AK118" s="15"/>
      <c r="AL118" s="12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</row>
    <row r="119" spans="1:52" ht="13.5" customHeight="1" x14ac:dyDescent="0.2">
      <c r="A119" s="2">
        <v>100</v>
      </c>
      <c r="B119" s="120"/>
      <c r="C119" s="68"/>
      <c r="D119" s="179"/>
      <c r="E119" s="69"/>
      <c r="F119" s="300"/>
      <c r="G119" s="136"/>
      <c r="H119" s="137" t="str">
        <f t="shared" si="1"/>
        <v/>
      </c>
      <c r="I119" s="138"/>
      <c r="J119" s="147"/>
      <c r="K119" s="64"/>
      <c r="L119" s="64"/>
      <c r="M119" s="64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26"/>
      <c r="AI119" s="15"/>
      <c r="AJ119" s="15"/>
      <c r="AK119" s="15"/>
      <c r="AL119" s="12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</row>
    <row r="120" spans="1:52" ht="13.5" customHeight="1" x14ac:dyDescent="0.2">
      <c r="A120" s="2">
        <v>101</v>
      </c>
      <c r="B120" s="120"/>
      <c r="C120" s="68"/>
      <c r="D120" s="179"/>
      <c r="E120" s="69"/>
      <c r="F120" s="300"/>
      <c r="G120" s="136"/>
      <c r="H120" s="137" t="str">
        <f t="shared" si="1"/>
        <v/>
      </c>
      <c r="I120" s="138"/>
      <c r="J120" s="147"/>
      <c r="K120" s="64"/>
      <c r="L120" s="64"/>
      <c r="M120" s="64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25"/>
      <c r="AI120" s="15"/>
      <c r="AJ120" s="15"/>
      <c r="AK120" s="15"/>
      <c r="AL120" s="12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</row>
    <row r="121" spans="1:52" ht="13.5" customHeight="1" x14ac:dyDescent="0.2">
      <c r="A121" s="2">
        <v>102</v>
      </c>
      <c r="B121" s="120"/>
      <c r="C121" s="68"/>
      <c r="D121" s="179"/>
      <c r="E121" s="69"/>
      <c r="F121" s="300"/>
      <c r="G121" s="136"/>
      <c r="H121" s="137" t="str">
        <f t="shared" si="1"/>
        <v/>
      </c>
      <c r="I121" s="138"/>
      <c r="J121" s="147"/>
      <c r="K121" s="64"/>
      <c r="L121" s="64"/>
      <c r="M121" s="64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25"/>
      <c r="AI121" s="15"/>
      <c r="AJ121" s="15"/>
      <c r="AK121" s="15"/>
      <c r="AL121" s="12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</row>
    <row r="122" spans="1:52" ht="13.5" customHeight="1" x14ac:dyDescent="0.2">
      <c r="A122" s="2">
        <v>103</v>
      </c>
      <c r="B122" s="120"/>
      <c r="C122" s="68"/>
      <c r="D122" s="179"/>
      <c r="E122" s="69"/>
      <c r="F122" s="300"/>
      <c r="G122" s="136"/>
      <c r="H122" s="137" t="str">
        <f t="shared" si="1"/>
        <v/>
      </c>
      <c r="I122" s="138"/>
      <c r="J122" s="147"/>
      <c r="K122" s="64"/>
      <c r="L122" s="64"/>
      <c r="M122" s="64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25"/>
      <c r="AI122" s="15"/>
      <c r="AJ122" s="15"/>
      <c r="AK122" s="15"/>
      <c r="AL122" s="12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</row>
    <row r="123" spans="1:52" ht="13.5" customHeight="1" x14ac:dyDescent="0.2">
      <c r="A123" s="2">
        <v>104</v>
      </c>
      <c r="B123" s="120"/>
      <c r="C123" s="68"/>
      <c r="D123" s="179"/>
      <c r="E123" s="69"/>
      <c r="F123" s="300"/>
      <c r="G123" s="136"/>
      <c r="H123" s="137" t="str">
        <f t="shared" si="1"/>
        <v/>
      </c>
      <c r="I123" s="138"/>
      <c r="J123" s="147"/>
      <c r="K123" s="64"/>
      <c r="L123" s="64"/>
      <c r="M123" s="64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26"/>
      <c r="AI123" s="15"/>
      <c r="AJ123" s="15"/>
      <c r="AK123" s="15"/>
      <c r="AL123" s="12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</row>
    <row r="124" spans="1:52" ht="13.5" customHeight="1" x14ac:dyDescent="0.2">
      <c r="A124" s="2">
        <v>105</v>
      </c>
      <c r="B124" s="120"/>
      <c r="C124" s="68"/>
      <c r="D124" s="179"/>
      <c r="E124" s="69"/>
      <c r="F124" s="300"/>
      <c r="G124" s="136"/>
      <c r="H124" s="137" t="str">
        <f t="shared" si="1"/>
        <v/>
      </c>
      <c r="I124" s="138"/>
      <c r="J124" s="147"/>
      <c r="K124" s="64"/>
      <c r="L124" s="64"/>
      <c r="M124" s="64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25"/>
      <c r="AI124" s="15"/>
      <c r="AJ124" s="15"/>
      <c r="AK124" s="15"/>
      <c r="AL124" s="12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</row>
    <row r="125" spans="1:52" ht="13.5" customHeight="1" x14ac:dyDescent="0.2">
      <c r="A125" s="2">
        <v>106</v>
      </c>
      <c r="B125" s="120"/>
      <c r="C125" s="68"/>
      <c r="D125" s="179"/>
      <c r="E125" s="69"/>
      <c r="F125" s="300"/>
      <c r="G125" s="136"/>
      <c r="H125" s="137" t="str">
        <f t="shared" si="1"/>
        <v/>
      </c>
      <c r="I125" s="138"/>
      <c r="J125" s="147"/>
      <c r="K125" s="64"/>
      <c r="L125" s="64"/>
      <c r="M125" s="64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25"/>
      <c r="AI125" s="15"/>
      <c r="AJ125" s="15"/>
      <c r="AK125" s="15"/>
      <c r="AL125" s="12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</row>
    <row r="126" spans="1:52" ht="13.5" customHeight="1" x14ac:dyDescent="0.2">
      <c r="A126" s="2">
        <v>107</v>
      </c>
      <c r="B126" s="120"/>
      <c r="C126" s="68"/>
      <c r="D126" s="179"/>
      <c r="E126" s="69"/>
      <c r="F126" s="300"/>
      <c r="G126" s="136"/>
      <c r="H126" s="137" t="str">
        <f t="shared" si="1"/>
        <v/>
      </c>
      <c r="I126" s="138"/>
      <c r="J126" s="147"/>
      <c r="K126" s="64"/>
      <c r="L126" s="64"/>
      <c r="M126" s="64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25"/>
      <c r="AI126" s="15"/>
      <c r="AJ126" s="15"/>
      <c r="AK126" s="15"/>
      <c r="AL126" s="12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</row>
    <row r="127" spans="1:52" ht="13.5" customHeight="1" x14ac:dyDescent="0.2">
      <c r="A127" s="2">
        <v>108</v>
      </c>
      <c r="B127" s="120"/>
      <c r="C127" s="68"/>
      <c r="D127" s="179"/>
      <c r="E127" s="69"/>
      <c r="F127" s="300"/>
      <c r="G127" s="136"/>
      <c r="H127" s="137" t="str">
        <f t="shared" si="1"/>
        <v/>
      </c>
      <c r="I127" s="138"/>
      <c r="J127" s="147"/>
      <c r="K127" s="64"/>
      <c r="L127" s="64"/>
      <c r="M127" s="64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26"/>
      <c r="AI127" s="15"/>
      <c r="AJ127" s="15"/>
      <c r="AK127" s="15"/>
      <c r="AL127" s="12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</row>
    <row r="128" spans="1:52" ht="13.5" customHeight="1" x14ac:dyDescent="0.2">
      <c r="A128" s="2">
        <v>109</v>
      </c>
      <c r="B128" s="120"/>
      <c r="C128" s="68"/>
      <c r="D128" s="179"/>
      <c r="E128" s="69"/>
      <c r="F128" s="300"/>
      <c r="G128" s="136"/>
      <c r="H128" s="137" t="str">
        <f t="shared" si="1"/>
        <v/>
      </c>
      <c r="I128" s="138"/>
      <c r="J128" s="147"/>
      <c r="K128" s="64"/>
      <c r="L128" s="64"/>
      <c r="M128" s="64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25"/>
      <c r="AI128" s="15"/>
      <c r="AJ128" s="15"/>
      <c r="AK128" s="15"/>
      <c r="AL128" s="12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</row>
    <row r="129" spans="1:52" ht="13.5" customHeight="1" x14ac:dyDescent="0.2">
      <c r="A129" s="2">
        <v>110</v>
      </c>
      <c r="B129" s="120"/>
      <c r="C129" s="68"/>
      <c r="D129" s="179"/>
      <c r="E129" s="69"/>
      <c r="F129" s="300"/>
      <c r="G129" s="136"/>
      <c r="H129" s="137" t="str">
        <f t="shared" si="1"/>
        <v/>
      </c>
      <c r="I129" s="138"/>
      <c r="J129" s="147"/>
      <c r="K129" s="64"/>
      <c r="L129" s="64"/>
      <c r="M129" s="64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2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</row>
    <row r="130" spans="1:52" ht="13.5" customHeight="1" x14ac:dyDescent="0.2">
      <c r="A130" s="2">
        <v>111</v>
      </c>
      <c r="B130" s="120"/>
      <c r="C130" s="68"/>
      <c r="D130" s="179"/>
      <c r="E130" s="69"/>
      <c r="F130" s="300"/>
      <c r="G130" s="136"/>
      <c r="H130" s="137" t="str">
        <f t="shared" si="1"/>
        <v/>
      </c>
      <c r="I130" s="138"/>
      <c r="J130" s="147"/>
      <c r="K130" s="64"/>
      <c r="L130" s="64"/>
      <c r="M130" s="64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</row>
    <row r="131" spans="1:52" ht="13.5" customHeight="1" x14ac:dyDescent="0.2">
      <c r="A131" s="2">
        <v>112</v>
      </c>
      <c r="B131" s="120"/>
      <c r="C131" s="68"/>
      <c r="D131" s="179"/>
      <c r="E131" s="69"/>
      <c r="F131" s="300"/>
      <c r="G131" s="136"/>
      <c r="H131" s="137" t="str">
        <f t="shared" si="1"/>
        <v/>
      </c>
      <c r="I131" s="138"/>
      <c r="J131" s="147"/>
      <c r="K131" s="64"/>
      <c r="L131" s="64"/>
      <c r="M131" s="64"/>
    </row>
    <row r="132" spans="1:52" ht="13.5" customHeight="1" x14ac:dyDescent="0.2">
      <c r="A132" s="2">
        <v>113</v>
      </c>
      <c r="B132" s="120"/>
      <c r="C132" s="68"/>
      <c r="D132" s="179"/>
      <c r="E132" s="69"/>
      <c r="F132" s="300"/>
      <c r="G132" s="136"/>
      <c r="H132" s="137" t="str">
        <f t="shared" si="1"/>
        <v/>
      </c>
      <c r="I132" s="138"/>
      <c r="J132" s="147"/>
      <c r="K132" s="64"/>
      <c r="L132" s="64"/>
      <c r="M132" s="64"/>
    </row>
    <row r="133" spans="1:52" ht="13.5" customHeight="1" x14ac:dyDescent="0.2">
      <c r="A133" s="2">
        <v>114</v>
      </c>
      <c r="B133" s="120"/>
      <c r="C133" s="68"/>
      <c r="D133" s="179"/>
      <c r="E133" s="69"/>
      <c r="F133" s="300"/>
      <c r="G133" s="136"/>
      <c r="H133" s="137" t="str">
        <f t="shared" si="1"/>
        <v/>
      </c>
      <c r="I133" s="138"/>
      <c r="J133" s="147"/>
      <c r="K133" s="64"/>
      <c r="L133" s="64"/>
      <c r="M133" s="64"/>
    </row>
    <row r="134" spans="1:52" ht="13.5" customHeight="1" x14ac:dyDescent="0.2">
      <c r="A134" s="2">
        <v>115</v>
      </c>
      <c r="B134" s="120"/>
      <c r="C134" s="68"/>
      <c r="D134" s="179"/>
      <c r="E134" s="69"/>
      <c r="F134" s="300"/>
      <c r="G134" s="136"/>
      <c r="H134" s="137" t="str">
        <f t="shared" si="1"/>
        <v/>
      </c>
      <c r="I134" s="138"/>
      <c r="J134" s="147"/>
      <c r="K134" s="64"/>
      <c r="L134" s="64"/>
      <c r="M134" s="64"/>
    </row>
    <row r="135" spans="1:52" ht="13.5" customHeight="1" x14ac:dyDescent="0.2">
      <c r="A135" s="2">
        <v>116</v>
      </c>
      <c r="B135" s="120"/>
      <c r="C135" s="68"/>
      <c r="D135" s="179"/>
      <c r="E135" s="69"/>
      <c r="F135" s="300"/>
      <c r="G135" s="136"/>
      <c r="H135" s="137" t="str">
        <f t="shared" si="1"/>
        <v/>
      </c>
      <c r="I135" s="138"/>
      <c r="J135" s="147"/>
      <c r="K135" s="64"/>
      <c r="L135" s="64"/>
      <c r="M135" s="64"/>
    </row>
    <row r="136" spans="1:52" ht="13.5" customHeight="1" x14ac:dyDescent="0.2">
      <c r="A136" s="2">
        <v>117</v>
      </c>
      <c r="B136" s="120"/>
      <c r="C136" s="68"/>
      <c r="D136" s="179"/>
      <c r="E136" s="69"/>
      <c r="F136" s="300"/>
      <c r="G136" s="136"/>
      <c r="H136" s="137" t="str">
        <f t="shared" si="1"/>
        <v/>
      </c>
      <c r="I136" s="138"/>
      <c r="J136" s="147"/>
      <c r="K136" s="64"/>
      <c r="L136" s="64"/>
      <c r="M136" s="64"/>
    </row>
    <row r="137" spans="1:52" ht="13.5" customHeight="1" x14ac:dyDescent="0.2">
      <c r="A137" s="2">
        <v>118</v>
      </c>
      <c r="B137" s="120"/>
      <c r="C137" s="68"/>
      <c r="D137" s="179"/>
      <c r="E137" s="69"/>
      <c r="F137" s="300"/>
      <c r="G137" s="136"/>
      <c r="H137" s="137" t="str">
        <f t="shared" si="1"/>
        <v/>
      </c>
      <c r="I137" s="138"/>
      <c r="J137" s="147"/>
      <c r="K137" s="64"/>
      <c r="L137" s="64"/>
      <c r="M137" s="64"/>
    </row>
    <row r="138" spans="1:52" ht="13.5" customHeight="1" x14ac:dyDescent="0.2">
      <c r="A138" s="2">
        <v>119</v>
      </c>
      <c r="B138" s="120"/>
      <c r="C138" s="68"/>
      <c r="D138" s="179"/>
      <c r="E138" s="69"/>
      <c r="F138" s="300"/>
      <c r="G138" s="136"/>
      <c r="H138" s="137" t="str">
        <f t="shared" si="1"/>
        <v/>
      </c>
      <c r="I138" s="138"/>
      <c r="J138" s="147"/>
      <c r="K138" s="64"/>
      <c r="L138" s="64"/>
      <c r="M138" s="64"/>
    </row>
    <row r="139" spans="1:52" ht="13.5" customHeight="1" thickBot="1" x14ac:dyDescent="0.25">
      <c r="A139" s="2">
        <v>120</v>
      </c>
      <c r="B139" s="120"/>
      <c r="C139" s="71"/>
      <c r="D139" s="179"/>
      <c r="E139" s="72"/>
      <c r="F139" s="300"/>
      <c r="G139" s="148"/>
      <c r="H139" s="149" t="str">
        <f t="shared" si="1"/>
        <v/>
      </c>
      <c r="I139" s="150"/>
      <c r="J139" s="147"/>
      <c r="K139" s="64"/>
      <c r="L139" s="64"/>
      <c r="M139" s="64"/>
    </row>
    <row r="140" spans="1:52" ht="13.5" customHeight="1" thickBot="1" x14ac:dyDescent="0.25">
      <c r="A140" s="1"/>
      <c r="B140" s="151"/>
      <c r="C140" s="152"/>
      <c r="D140" s="152"/>
      <c r="E140" s="152"/>
      <c r="F140" s="152"/>
      <c r="G140" s="152"/>
      <c r="H140" s="152"/>
      <c r="I140" s="152"/>
      <c r="J140" s="153"/>
      <c r="K140" s="64"/>
      <c r="L140" s="64"/>
      <c r="M140" s="64"/>
    </row>
    <row r="141" spans="1:52" ht="13.5" thickTop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</row>
    <row r="142" spans="1:52" x14ac:dyDescent="0.2">
      <c r="A142" s="1"/>
    </row>
    <row r="143" spans="1:52" x14ac:dyDescent="0.2">
      <c r="A143" s="1"/>
    </row>
    <row r="144" spans="1:52" x14ac:dyDescent="0.2">
      <c r="A144" s="1"/>
    </row>
    <row r="145" spans="1:67" x14ac:dyDescent="0.2">
      <c r="A145" s="1"/>
    </row>
    <row r="146" spans="1:67" x14ac:dyDescent="0.2">
      <c r="A146" s="1"/>
    </row>
    <row r="147" spans="1:67" x14ac:dyDescent="0.2">
      <c r="A147" s="1"/>
    </row>
    <row r="148" spans="1:67" x14ac:dyDescent="0.2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</row>
    <row r="149" spans="1:67" x14ac:dyDescent="0.2">
      <c r="A149" s="1"/>
    </row>
    <row r="150" spans="1:67" x14ac:dyDescent="0.2">
      <c r="A150" s="1"/>
    </row>
    <row r="151" spans="1:67" x14ac:dyDescent="0.2">
      <c r="A151" s="1"/>
    </row>
    <row r="152" spans="1:67" ht="13.5" thickBot="1" x14ac:dyDescent="0.25">
      <c r="A152" s="1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286" t="s">
        <v>115</v>
      </c>
      <c r="AZ152" s="286"/>
      <c r="BA152" s="286"/>
      <c r="BB152" s="286"/>
      <c r="BC152" s="66"/>
      <c r="BD152" s="286" t="s">
        <v>116</v>
      </c>
      <c r="BE152" s="286"/>
      <c r="BF152" s="286"/>
      <c r="BG152" s="286"/>
      <c r="BH152" s="286"/>
      <c r="BI152" s="66"/>
      <c r="BJ152" s="359" t="s">
        <v>117</v>
      </c>
      <c r="BK152" s="359"/>
      <c r="BL152" s="164"/>
      <c r="BM152" s="359" t="s">
        <v>118</v>
      </c>
      <c r="BN152" s="359"/>
      <c r="BO152" s="359"/>
    </row>
    <row r="153" spans="1:67" x14ac:dyDescent="0.2">
      <c r="A153" s="1"/>
      <c r="U153" s="73"/>
      <c r="V153" s="74"/>
      <c r="W153" s="74"/>
      <c r="X153" s="74"/>
      <c r="Y153" s="75"/>
      <c r="Z153" s="66"/>
      <c r="AA153" s="73"/>
      <c r="AB153" s="74"/>
      <c r="AC153" s="74"/>
      <c r="AD153" s="74"/>
      <c r="AE153" s="75"/>
      <c r="AF153" s="66"/>
      <c r="AG153" s="73"/>
      <c r="AH153" s="74"/>
      <c r="AI153" s="74"/>
      <c r="AJ153" s="74"/>
      <c r="AK153" s="75"/>
      <c r="AL153" s="66"/>
      <c r="AM153" s="73"/>
      <c r="AN153" s="74"/>
      <c r="AO153" s="74"/>
      <c r="AP153" s="74"/>
      <c r="AQ153" s="75"/>
      <c r="AR153" s="66"/>
      <c r="AS153" s="73"/>
      <c r="AT153" s="74"/>
      <c r="AU153" s="74"/>
      <c r="AV153" s="74"/>
      <c r="AW153" s="75"/>
      <c r="AX153" s="66"/>
      <c r="AY153" s="286"/>
      <c r="AZ153" s="286"/>
      <c r="BA153" s="286"/>
      <c r="BB153" s="286"/>
      <c r="BC153" s="66"/>
      <c r="BD153" s="286"/>
      <c r="BE153" s="286"/>
      <c r="BF153" s="286"/>
      <c r="BG153" s="286"/>
      <c r="BH153" s="286"/>
      <c r="BI153" s="66"/>
      <c r="BJ153" s="359"/>
      <c r="BK153" s="359"/>
      <c r="BL153" s="164"/>
      <c r="BM153" s="359"/>
      <c r="BN153" s="359"/>
      <c r="BO153" s="359"/>
    </row>
    <row r="154" spans="1:67" ht="18" x14ac:dyDescent="0.25">
      <c r="A154" s="1"/>
      <c r="N154" t="s">
        <v>13</v>
      </c>
      <c r="Q154" t="s">
        <v>15</v>
      </c>
      <c r="U154" s="76"/>
      <c r="V154" s="77" t="s">
        <v>47</v>
      </c>
      <c r="W154" s="77"/>
      <c r="X154" s="78"/>
      <c r="Y154" s="79"/>
      <c r="Z154" s="66"/>
      <c r="AA154" s="76"/>
      <c r="AB154" s="77" t="s">
        <v>48</v>
      </c>
      <c r="AC154" s="78"/>
      <c r="AD154" s="80"/>
      <c r="AE154" s="79"/>
      <c r="AF154" s="66"/>
      <c r="AG154" s="81"/>
      <c r="AH154" s="77" t="s">
        <v>49</v>
      </c>
      <c r="AI154" s="78"/>
      <c r="AJ154" s="78"/>
      <c r="AK154" s="82"/>
      <c r="AL154" s="66"/>
      <c r="AM154" s="81"/>
      <c r="AN154" s="77" t="s">
        <v>81</v>
      </c>
      <c r="AO154" s="83"/>
      <c r="AP154" s="80"/>
      <c r="AQ154" s="79"/>
      <c r="AR154" s="66"/>
      <c r="AS154" s="76"/>
      <c r="AT154" s="84" t="s">
        <v>110</v>
      </c>
      <c r="AU154" s="78"/>
      <c r="AV154" s="80"/>
      <c r="AW154" s="79"/>
      <c r="AX154" s="66"/>
      <c r="AY154" s="85"/>
      <c r="AZ154" s="85"/>
      <c r="BA154" s="85" t="s">
        <v>77</v>
      </c>
      <c r="BB154" s="85"/>
      <c r="BC154" s="66"/>
      <c r="BD154" s="86" t="s">
        <v>10</v>
      </c>
      <c r="BE154" s="85"/>
      <c r="BF154" s="87"/>
      <c r="BG154" s="88"/>
      <c r="BH154" s="88"/>
      <c r="BI154" s="89"/>
      <c r="BJ154" s="174"/>
      <c r="BK154" s="174"/>
      <c r="BL154" s="164"/>
      <c r="BM154" s="165"/>
      <c r="BN154" s="165"/>
      <c r="BO154" s="165"/>
    </row>
    <row r="155" spans="1:67" x14ac:dyDescent="0.2">
      <c r="A155" s="1"/>
      <c r="N155" s="8" t="s">
        <v>14</v>
      </c>
      <c r="O155" s="8"/>
      <c r="P155" s="8"/>
      <c r="Q155" s="8" t="s">
        <v>16</v>
      </c>
      <c r="R155" s="8"/>
      <c r="S155" s="8"/>
      <c r="T155" s="8"/>
      <c r="U155" s="90"/>
      <c r="V155" s="91" t="s">
        <v>88</v>
      </c>
      <c r="W155" s="91"/>
      <c r="X155" s="92"/>
      <c r="Y155" s="93"/>
      <c r="Z155" s="94"/>
      <c r="AA155" s="90"/>
      <c r="AB155" s="91"/>
      <c r="AC155" s="91"/>
      <c r="AD155" s="95"/>
      <c r="AE155" s="93"/>
      <c r="AF155" s="94"/>
      <c r="AG155" s="90"/>
      <c r="AH155" s="83"/>
      <c r="AI155" s="95"/>
      <c r="AJ155" s="95"/>
      <c r="AK155" s="93"/>
      <c r="AL155" s="94"/>
      <c r="AM155" s="90"/>
      <c r="AN155" s="96"/>
      <c r="AO155" s="95"/>
      <c r="AP155" s="95"/>
      <c r="AQ155" s="93"/>
      <c r="AR155" s="94"/>
      <c r="AS155" s="90"/>
      <c r="AT155" s="91" t="s">
        <v>111</v>
      </c>
      <c r="AU155" s="92"/>
      <c r="AV155" s="95"/>
      <c r="AW155" s="93"/>
      <c r="AX155" s="94"/>
      <c r="AY155" s="97" t="s">
        <v>80</v>
      </c>
      <c r="AZ155" s="97"/>
      <c r="BA155" s="97" t="s">
        <v>79</v>
      </c>
      <c r="BB155" s="97" t="s">
        <v>78</v>
      </c>
      <c r="BC155" s="94"/>
      <c r="BD155" s="98"/>
      <c r="BE155" s="85"/>
      <c r="BF155" s="85"/>
      <c r="BG155" s="85"/>
      <c r="BH155" s="85"/>
      <c r="BI155" s="66"/>
      <c r="BJ155" s="165"/>
      <c r="BK155" s="165"/>
      <c r="BL155" s="175"/>
      <c r="BM155" s="176"/>
      <c r="BN155" s="176"/>
      <c r="BO155" s="176"/>
    </row>
    <row r="156" spans="1:67" x14ac:dyDescent="0.2">
      <c r="A156" s="1"/>
      <c r="N156" t="s">
        <v>12</v>
      </c>
      <c r="Q156" t="s">
        <v>86</v>
      </c>
      <c r="U156" s="276" t="s">
        <v>84</v>
      </c>
      <c r="V156" s="279"/>
      <c r="W156" s="280"/>
      <c r="X156" s="6">
        <f>COUNTIF(BK156:BK275,"&gt;0")</f>
        <v>57</v>
      </c>
      <c r="Y156" s="79"/>
      <c r="Z156" s="66"/>
      <c r="AA156" s="276" t="s">
        <v>8</v>
      </c>
      <c r="AB156" s="277"/>
      <c r="AC156" s="278"/>
      <c r="AD156" s="6">
        <f>COUNT(BF156:BF275)</f>
        <v>57</v>
      </c>
      <c r="AE156" s="79"/>
      <c r="AF156" s="66"/>
      <c r="AG156" s="276" t="s">
        <v>84</v>
      </c>
      <c r="AH156" s="277"/>
      <c r="AI156" s="278"/>
      <c r="AJ156" s="6">
        <f>COUNT(BF156:BF275)</f>
        <v>57</v>
      </c>
      <c r="AK156" s="79"/>
      <c r="AL156" s="66"/>
      <c r="AM156" s="276" t="s">
        <v>8</v>
      </c>
      <c r="AN156" s="279"/>
      <c r="AO156" s="280"/>
      <c r="AP156" s="6">
        <f>COUNT(BF156:BF275)</f>
        <v>57</v>
      </c>
      <c r="AQ156" s="79"/>
      <c r="AR156" s="66"/>
      <c r="AS156" s="276" t="s">
        <v>84</v>
      </c>
      <c r="AT156" s="279"/>
      <c r="AU156" s="280"/>
      <c r="AV156" s="99">
        <f>AD156+AV157</f>
        <v>57</v>
      </c>
      <c r="AW156" s="79"/>
      <c r="AX156" s="66"/>
      <c r="AY156" s="85">
        <v>1</v>
      </c>
      <c r="AZ156" s="85"/>
      <c r="BA156" s="85">
        <f>POWER((1-0.95),1/AY156)</f>
        <v>5.0000000000000044E-2</v>
      </c>
      <c r="BB156" s="85">
        <f>NORMSINV(BA156)</f>
        <v>-1.6448536269514715</v>
      </c>
      <c r="BC156" s="66"/>
      <c r="BD156" s="98">
        <f>IF(BJ156&gt;0,LN(BJ156),"NoValue")</f>
        <v>2.4849066497880004</v>
      </c>
      <c r="BE156" s="85"/>
      <c r="BF156" s="100">
        <f t="shared" ref="BF156:BF187" si="2">IF(BD156="NoValue","NoValue",POWER(BD156-$X$160,2))</f>
        <v>7.8886090522101181E-31</v>
      </c>
      <c r="BG156" s="85"/>
      <c r="BH156" s="100">
        <f t="shared" ref="BH156:BH187" si="3">IF(BF156="NoValue","NoValue",POWER(D20-$AJ$162,2))</f>
        <v>0</v>
      </c>
      <c r="BI156" s="66"/>
      <c r="BJ156" s="165">
        <f t="shared" ref="BJ156:BJ187" si="4">IF(D20="ND",0,D20)</f>
        <v>12</v>
      </c>
      <c r="BK156" s="165">
        <f t="shared" ref="BK156:BK187" si="5">IF(D20="ND",1,D20)</f>
        <v>12</v>
      </c>
      <c r="BL156" s="164"/>
      <c r="BM156" s="165">
        <f>COUNT(D20:D139)</f>
        <v>57</v>
      </c>
      <c r="BN156" s="165">
        <f t="shared" ref="BN156:BN174" si="6">COUNT(L20)</f>
        <v>0</v>
      </c>
      <c r="BO156" s="165">
        <f t="shared" ref="BO156:BO175" si="7">BN156/($AV$157+$BM$156)</f>
        <v>0</v>
      </c>
    </row>
    <row r="157" spans="1:67" x14ac:dyDescent="0.2">
      <c r="A157" s="1"/>
      <c r="N157" t="s">
        <v>44</v>
      </c>
      <c r="Q157" t="s">
        <v>87</v>
      </c>
      <c r="U157" s="76"/>
      <c r="V157" s="101"/>
      <c r="W157" s="101"/>
      <c r="X157" s="9"/>
      <c r="Y157" s="79"/>
      <c r="Z157" s="66"/>
      <c r="AA157" s="76"/>
      <c r="AB157" s="80"/>
      <c r="AC157" s="102"/>
      <c r="AD157" s="9"/>
      <c r="AE157" s="79"/>
      <c r="AF157" s="66"/>
      <c r="AG157" s="76"/>
      <c r="AH157" s="80"/>
      <c r="AI157" s="102"/>
      <c r="AJ157" s="9"/>
      <c r="AK157" s="79"/>
      <c r="AL157" s="66"/>
      <c r="AM157" s="76"/>
      <c r="AN157" s="80"/>
      <c r="AO157" s="102"/>
      <c r="AP157" s="9"/>
      <c r="AQ157" s="79"/>
      <c r="AR157" s="66"/>
      <c r="AS157" s="276" t="s">
        <v>85</v>
      </c>
      <c r="AT157" s="279"/>
      <c r="AU157" s="280"/>
      <c r="AV157" s="99">
        <f>COUNT(L20:L34)</f>
        <v>0</v>
      </c>
      <c r="AW157" s="79"/>
      <c r="AX157" s="66"/>
      <c r="AY157" s="85">
        <v>2</v>
      </c>
      <c r="AZ157" s="85"/>
      <c r="BA157" s="85">
        <f t="shared" ref="BA157:BA220" si="8">POWER((1-0.95),1/AY157)</f>
        <v>0.22360679774997907</v>
      </c>
      <c r="BB157" s="85">
        <f t="shared" ref="BB157:BB220" si="9">NORMSINV(BA157)</f>
        <v>-0.76006857515550819</v>
      </c>
      <c r="BC157" s="66"/>
      <c r="BD157" s="98">
        <f t="shared" ref="BD157:BD220" si="10">IF(BJ157&gt;0,LN(BJ157),"NoValue")</f>
        <v>2.4849066497880004</v>
      </c>
      <c r="BE157" s="85"/>
      <c r="BF157" s="100">
        <f t="shared" si="2"/>
        <v>7.8886090522101181E-31</v>
      </c>
      <c r="BG157" s="85"/>
      <c r="BH157" s="100">
        <f t="shared" si="3"/>
        <v>0</v>
      </c>
      <c r="BI157" s="66"/>
      <c r="BJ157" s="165">
        <f t="shared" si="4"/>
        <v>12</v>
      </c>
      <c r="BK157" s="165">
        <f t="shared" si="5"/>
        <v>12</v>
      </c>
      <c r="BL157" s="164"/>
      <c r="BM157" s="165"/>
      <c r="BN157" s="165">
        <f t="shared" si="6"/>
        <v>0</v>
      </c>
      <c r="BO157" s="165">
        <f t="shared" si="7"/>
        <v>0</v>
      </c>
    </row>
    <row r="158" spans="1:67" x14ac:dyDescent="0.2">
      <c r="A158" s="1"/>
      <c r="N158" t="s">
        <v>32</v>
      </c>
      <c r="Q158" t="s">
        <v>17</v>
      </c>
      <c r="U158" s="276" t="s">
        <v>85</v>
      </c>
      <c r="V158" s="279"/>
      <c r="W158" s="280"/>
      <c r="X158" s="6">
        <f>+X156-COUNT(D20:D139)</f>
        <v>0</v>
      </c>
      <c r="Y158" s="79"/>
      <c r="Z158" s="66"/>
      <c r="AA158" s="76"/>
      <c r="AB158" s="9"/>
      <c r="AC158" s="102"/>
      <c r="AD158" s="9"/>
      <c r="AE158" s="79"/>
      <c r="AF158" s="66"/>
      <c r="AG158" s="76"/>
      <c r="AH158" s="80"/>
      <c r="AI158" s="102"/>
      <c r="AJ158" s="9"/>
      <c r="AK158" s="79"/>
      <c r="AL158" s="66"/>
      <c r="AM158" s="76"/>
      <c r="AN158" s="80"/>
      <c r="AO158" s="102"/>
      <c r="AP158" s="9"/>
      <c r="AQ158" s="79"/>
      <c r="AR158" s="66"/>
      <c r="AS158" s="76"/>
      <c r="AT158" s="102"/>
      <c r="AU158" s="102"/>
      <c r="AV158" s="102"/>
      <c r="AW158" s="79"/>
      <c r="AX158" s="66"/>
      <c r="AY158" s="85">
        <v>3</v>
      </c>
      <c r="AZ158" s="85"/>
      <c r="BA158" s="85">
        <f t="shared" si="8"/>
        <v>0.36840314986403883</v>
      </c>
      <c r="BB158" s="85">
        <f t="shared" si="9"/>
        <v>-0.33608562293912536</v>
      </c>
      <c r="BC158" s="66"/>
      <c r="BD158" s="98">
        <f t="shared" si="10"/>
        <v>2.4849066497880004</v>
      </c>
      <c r="BE158" s="85"/>
      <c r="BF158" s="100">
        <f t="shared" si="2"/>
        <v>7.8886090522101181E-31</v>
      </c>
      <c r="BG158" s="85"/>
      <c r="BH158" s="100">
        <f t="shared" si="3"/>
        <v>0</v>
      </c>
      <c r="BI158" s="66"/>
      <c r="BJ158" s="165">
        <f t="shared" si="4"/>
        <v>12</v>
      </c>
      <c r="BK158" s="165">
        <f t="shared" si="5"/>
        <v>12</v>
      </c>
      <c r="BL158" s="164"/>
      <c r="BM158" s="165"/>
      <c r="BN158" s="165">
        <f t="shared" si="6"/>
        <v>0</v>
      </c>
      <c r="BO158" s="165">
        <f t="shared" si="7"/>
        <v>0</v>
      </c>
    </row>
    <row r="159" spans="1:67" ht="15.75" x14ac:dyDescent="0.3">
      <c r="A159" s="1"/>
      <c r="N159" t="s">
        <v>58</v>
      </c>
      <c r="Q159" t="s">
        <v>41</v>
      </c>
      <c r="U159" s="76"/>
      <c r="V159" s="80"/>
      <c r="W159" s="80"/>
      <c r="X159" s="9"/>
      <c r="Y159" s="79"/>
      <c r="Z159" s="66"/>
      <c r="AA159" s="76"/>
      <c r="AB159" s="80"/>
      <c r="AC159" s="102"/>
      <c r="AD159" s="9"/>
      <c r="AE159" s="79"/>
      <c r="AF159" s="66"/>
      <c r="AG159" s="76"/>
      <c r="AH159" s="80"/>
      <c r="AI159" s="102"/>
      <c r="AJ159" s="9"/>
      <c r="AK159" s="79"/>
      <c r="AL159" s="66"/>
      <c r="AM159" s="76"/>
      <c r="AN159" s="80"/>
      <c r="AO159" s="102"/>
      <c r="AP159" s="9"/>
      <c r="AQ159" s="79"/>
      <c r="AR159" s="66"/>
      <c r="AS159" s="156"/>
      <c r="AT159" s="159" t="s">
        <v>102</v>
      </c>
      <c r="AU159" s="159"/>
      <c r="AV159" s="159" t="e">
        <f>1/AV161*(BO156*L20+BO157*L21+BO158*L22+BO159*L23+BO160*L24+BO161*L25+BO162*L26+BO163*L27+BO164*L28+BO165*L29+BO166*L30+BO167*L31+BO168*L32+BO169*L33+BO170*L34+BO171*L35+BO172*L36+BO173*L37+BO174*L38+BO175*L41)</f>
        <v>#DIV/0!</v>
      </c>
      <c r="AW159" s="79"/>
      <c r="AX159" s="66"/>
      <c r="AY159" s="85">
        <v>4</v>
      </c>
      <c r="AZ159" s="85"/>
      <c r="BA159" s="85">
        <f t="shared" si="8"/>
        <v>0.47287080450158803</v>
      </c>
      <c r="BB159" s="85">
        <f t="shared" si="9"/>
        <v>-6.8055305331315347E-2</v>
      </c>
      <c r="BC159" s="66"/>
      <c r="BD159" s="98">
        <f t="shared" si="10"/>
        <v>2.4849066497880004</v>
      </c>
      <c r="BE159" s="85"/>
      <c r="BF159" s="100">
        <f t="shared" si="2"/>
        <v>7.8886090522101181E-31</v>
      </c>
      <c r="BG159" s="85"/>
      <c r="BH159" s="100">
        <f t="shared" si="3"/>
        <v>0</v>
      </c>
      <c r="BI159" s="66"/>
      <c r="BJ159" s="165">
        <f t="shared" si="4"/>
        <v>12</v>
      </c>
      <c r="BK159" s="165">
        <f t="shared" si="5"/>
        <v>12</v>
      </c>
      <c r="BL159" s="164"/>
      <c r="BM159" s="165"/>
      <c r="BN159" s="165">
        <f t="shared" si="6"/>
        <v>0</v>
      </c>
      <c r="BO159" s="165">
        <f t="shared" si="7"/>
        <v>0</v>
      </c>
    </row>
    <row r="160" spans="1:67" ht="15.75" x14ac:dyDescent="0.3">
      <c r="A160" s="1"/>
      <c r="N160" t="s">
        <v>36</v>
      </c>
      <c r="Q160" t="s">
        <v>42</v>
      </c>
      <c r="U160" s="257" t="s">
        <v>96</v>
      </c>
      <c r="V160" s="258"/>
      <c r="W160" s="258"/>
      <c r="X160" s="155">
        <f>AVERAGE(BD156:BD275)</f>
        <v>2.4849066497880012</v>
      </c>
      <c r="Y160" s="79"/>
      <c r="Z160" s="66"/>
      <c r="AA160" s="76"/>
      <c r="AB160" s="80"/>
      <c r="AC160" s="102"/>
      <c r="AD160" s="9"/>
      <c r="AE160" s="79"/>
      <c r="AF160" s="66"/>
      <c r="AG160" s="76"/>
      <c r="AH160" s="80"/>
      <c r="AI160" s="102"/>
      <c r="AJ160" s="9"/>
      <c r="AK160" s="79"/>
      <c r="AL160" s="66"/>
      <c r="AM160" s="76"/>
      <c r="AN160" s="80"/>
      <c r="AO160" s="102"/>
      <c r="AP160" s="9"/>
      <c r="AQ160" s="79"/>
      <c r="AR160" s="66"/>
      <c r="AS160" s="156"/>
      <c r="AT160" s="159" t="s">
        <v>103</v>
      </c>
      <c r="AU160" s="159"/>
      <c r="AV160" s="159" t="e">
        <f>1/AV161*((BO156*POWER(L20-AV159,2))+(BO157*POWER(L21-AV159,2))+(BO158*POWER(L22-AV159,2))+(BO159*POWER(L23-AV159,2))+(BO160*POWER(L24-AV159,2))+(BO161*POWER(L25-AV159,2))+(BO162*POWER(L26-AV159,2))+(BO163*POWER(L27-AV159,2))+(BO164*POWER(L28-AV159,2)+(BO165*POWER(L29-AV159,2))))</f>
        <v>#DIV/0!</v>
      </c>
      <c r="AW160" s="79"/>
      <c r="AX160" s="66"/>
      <c r="AY160" s="85">
        <v>5</v>
      </c>
      <c r="AZ160" s="85"/>
      <c r="BA160" s="85">
        <f t="shared" si="8"/>
        <v>0.54928027165305904</v>
      </c>
      <c r="BB160" s="85">
        <f t="shared" si="9"/>
        <v>0.12384316177062824</v>
      </c>
      <c r="BC160" s="66"/>
      <c r="BD160" s="98">
        <f t="shared" si="10"/>
        <v>2.4849066497880004</v>
      </c>
      <c r="BE160" s="85"/>
      <c r="BF160" s="100">
        <f t="shared" si="2"/>
        <v>7.8886090522101181E-31</v>
      </c>
      <c r="BG160" s="85"/>
      <c r="BH160" s="100">
        <f t="shared" si="3"/>
        <v>0</v>
      </c>
      <c r="BI160" s="66"/>
      <c r="BJ160" s="165">
        <f t="shared" si="4"/>
        <v>12</v>
      </c>
      <c r="BK160" s="165">
        <f t="shared" si="5"/>
        <v>12</v>
      </c>
      <c r="BL160" s="164"/>
      <c r="BM160" s="165"/>
      <c r="BN160" s="165">
        <f t="shared" si="6"/>
        <v>0</v>
      </c>
      <c r="BO160" s="165">
        <f t="shared" si="7"/>
        <v>0</v>
      </c>
    </row>
    <row r="161" spans="1:67" x14ac:dyDescent="0.2">
      <c r="A161" s="1"/>
      <c r="N161" t="s">
        <v>37</v>
      </c>
      <c r="Q161" t="s">
        <v>90</v>
      </c>
      <c r="U161" s="156"/>
      <c r="V161" s="157"/>
      <c r="W161" s="157"/>
      <c r="X161" s="158"/>
      <c r="Y161" s="79"/>
      <c r="Z161" s="66"/>
      <c r="AA161" s="76"/>
      <c r="AB161" s="80"/>
      <c r="AC161" s="102"/>
      <c r="AD161" s="9"/>
      <c r="AE161" s="79"/>
      <c r="AF161" s="66"/>
      <c r="AG161" s="76"/>
      <c r="AH161" s="80"/>
      <c r="AI161" s="102"/>
      <c r="AJ161" s="9"/>
      <c r="AK161" s="79"/>
      <c r="AL161" s="66"/>
      <c r="AM161" s="76"/>
      <c r="AN161" s="80"/>
      <c r="AO161" s="102"/>
      <c r="AP161" s="9"/>
      <c r="AQ161" s="79"/>
      <c r="AR161" s="66"/>
      <c r="AS161" s="156"/>
      <c r="AT161" s="159" t="s">
        <v>101</v>
      </c>
      <c r="AU161" s="159"/>
      <c r="AV161" s="159">
        <f>SUM(BO156:BO175)</f>
        <v>0</v>
      </c>
      <c r="AW161" s="79"/>
      <c r="AX161" s="66"/>
      <c r="AY161" s="85">
        <v>6</v>
      </c>
      <c r="AZ161" s="85"/>
      <c r="BA161" s="85">
        <f t="shared" si="8"/>
        <v>0.60696223100291735</v>
      </c>
      <c r="BB161" s="85">
        <f t="shared" si="9"/>
        <v>0.27141022589437608</v>
      </c>
      <c r="BC161" s="66"/>
      <c r="BD161" s="98">
        <f t="shared" si="10"/>
        <v>2.4849066497880004</v>
      </c>
      <c r="BE161" s="85"/>
      <c r="BF161" s="100">
        <f t="shared" si="2"/>
        <v>7.8886090522101181E-31</v>
      </c>
      <c r="BG161" s="85"/>
      <c r="BH161" s="100">
        <f t="shared" si="3"/>
        <v>0</v>
      </c>
      <c r="BI161" s="66"/>
      <c r="BJ161" s="165">
        <f t="shared" si="4"/>
        <v>12</v>
      </c>
      <c r="BK161" s="165">
        <f t="shared" si="5"/>
        <v>12</v>
      </c>
      <c r="BL161" s="164"/>
      <c r="BM161" s="165"/>
      <c r="BN161" s="165">
        <f t="shared" si="6"/>
        <v>0</v>
      </c>
      <c r="BO161" s="165">
        <f t="shared" si="7"/>
        <v>0</v>
      </c>
    </row>
    <row r="162" spans="1:67" x14ac:dyDescent="0.2">
      <c r="A162" s="1"/>
      <c r="N162" t="s">
        <v>39</v>
      </c>
      <c r="U162" s="257" t="s">
        <v>91</v>
      </c>
      <c r="V162" s="258"/>
      <c r="W162" s="258"/>
      <c r="X162" s="158">
        <f>SUM(BF156:BF275)/(X156-X158-1)</f>
        <v>8.0294770709995839E-31</v>
      </c>
      <c r="Y162" s="79"/>
      <c r="Z162" s="66"/>
      <c r="AA162" s="257" t="s">
        <v>96</v>
      </c>
      <c r="AB162" s="285"/>
      <c r="AC162" s="285"/>
      <c r="AD162" s="155">
        <f>AVERAGE(BD156:BD275)</f>
        <v>2.4849066497880012</v>
      </c>
      <c r="AE162" s="79"/>
      <c r="AF162" s="66"/>
      <c r="AG162" s="257" t="s">
        <v>95</v>
      </c>
      <c r="AH162" s="285"/>
      <c r="AI162" s="285"/>
      <c r="AJ162" s="155">
        <f>AVERAGE(D20:D139)</f>
        <v>12</v>
      </c>
      <c r="AK162" s="79"/>
      <c r="AL162" s="66"/>
      <c r="AM162" s="76"/>
      <c r="AN162" s="80"/>
      <c r="AO162" s="102"/>
      <c r="AP162" s="103"/>
      <c r="AQ162" s="79"/>
      <c r="AR162" s="66"/>
      <c r="AS162" s="156"/>
      <c r="AT162" s="159"/>
      <c r="AU162" s="159"/>
      <c r="AV162" s="159"/>
      <c r="AW162" s="79"/>
      <c r="AX162" s="66"/>
      <c r="AY162" s="85">
        <v>7</v>
      </c>
      <c r="AZ162" s="85"/>
      <c r="BA162" s="85">
        <f t="shared" si="8"/>
        <v>0.65183634486883923</v>
      </c>
      <c r="BB162" s="85">
        <f t="shared" si="9"/>
        <v>0.39028297612467511</v>
      </c>
      <c r="BC162" s="66"/>
      <c r="BD162" s="98">
        <f t="shared" si="10"/>
        <v>2.4849066497880004</v>
      </c>
      <c r="BE162" s="85"/>
      <c r="BF162" s="100">
        <f t="shared" si="2"/>
        <v>7.8886090522101181E-31</v>
      </c>
      <c r="BG162" s="85"/>
      <c r="BH162" s="100">
        <f t="shared" si="3"/>
        <v>0</v>
      </c>
      <c r="BI162" s="66"/>
      <c r="BJ162" s="165">
        <f t="shared" si="4"/>
        <v>12</v>
      </c>
      <c r="BK162" s="165">
        <f t="shared" si="5"/>
        <v>12</v>
      </c>
      <c r="BL162" s="164"/>
      <c r="BM162" s="165"/>
      <c r="BN162" s="165">
        <f t="shared" si="6"/>
        <v>0</v>
      </c>
      <c r="BO162" s="165">
        <f t="shared" si="7"/>
        <v>0</v>
      </c>
    </row>
    <row r="163" spans="1:67" x14ac:dyDescent="0.2">
      <c r="A163" s="1"/>
      <c r="N163" t="s">
        <v>38</v>
      </c>
      <c r="U163" s="156"/>
      <c r="V163" s="157"/>
      <c r="W163" s="157"/>
      <c r="X163" s="158"/>
      <c r="Y163" s="79"/>
      <c r="Z163" s="66"/>
      <c r="AA163" s="156"/>
      <c r="AB163" s="157"/>
      <c r="AC163" s="159"/>
      <c r="AD163" s="158"/>
      <c r="AE163" s="79"/>
      <c r="AF163" s="66"/>
      <c r="AG163" s="156"/>
      <c r="AH163" s="157"/>
      <c r="AI163" s="159"/>
      <c r="AJ163" s="158"/>
      <c r="AK163" s="79"/>
      <c r="AL163" s="66"/>
      <c r="AM163" s="76"/>
      <c r="AN163" s="80"/>
      <c r="AO163" s="102"/>
      <c r="AP163" s="9"/>
      <c r="AQ163" s="79"/>
      <c r="AR163" s="66"/>
      <c r="AS163" s="156"/>
      <c r="AT163" s="159" t="s">
        <v>104</v>
      </c>
      <c r="AU163" s="159"/>
      <c r="AV163" s="155">
        <f>AVERAGE(BD156:BD275)</f>
        <v>2.4849066497880012</v>
      </c>
      <c r="AW163" s="79"/>
      <c r="AX163" s="66"/>
      <c r="AY163" s="85">
        <v>8</v>
      </c>
      <c r="AZ163" s="85"/>
      <c r="BA163" s="85">
        <f t="shared" si="8"/>
        <v>0.68765602193363218</v>
      </c>
      <c r="BB163" s="85">
        <f t="shared" si="9"/>
        <v>0.48921716827507478</v>
      </c>
      <c r="BC163" s="66"/>
      <c r="BD163" s="98">
        <f t="shared" si="10"/>
        <v>2.4849066497880004</v>
      </c>
      <c r="BE163" s="85"/>
      <c r="BF163" s="100">
        <f t="shared" si="2"/>
        <v>7.8886090522101181E-31</v>
      </c>
      <c r="BG163" s="85"/>
      <c r="BH163" s="100">
        <f t="shared" si="3"/>
        <v>0</v>
      </c>
      <c r="BI163" s="66"/>
      <c r="BJ163" s="165">
        <f t="shared" si="4"/>
        <v>12</v>
      </c>
      <c r="BK163" s="165">
        <f t="shared" si="5"/>
        <v>12</v>
      </c>
      <c r="BL163" s="164"/>
      <c r="BM163" s="165"/>
      <c r="BN163" s="165">
        <f t="shared" si="6"/>
        <v>0</v>
      </c>
      <c r="BO163" s="165">
        <f t="shared" si="7"/>
        <v>0</v>
      </c>
    </row>
    <row r="164" spans="1:67" ht="14.25" x14ac:dyDescent="0.2">
      <c r="A164" s="1"/>
      <c r="N164" t="s">
        <v>40</v>
      </c>
      <c r="U164" s="257" t="s">
        <v>99</v>
      </c>
      <c r="V164" s="258"/>
      <c r="W164" s="258"/>
      <c r="X164" s="158">
        <f>((X158/X156)*G12)+(1-X158/X156)*EXP(X160+0.5*X162)</f>
        <v>12.000000000000011</v>
      </c>
      <c r="Y164" s="79"/>
      <c r="Z164" s="66"/>
      <c r="AA164" s="257" t="s">
        <v>91</v>
      </c>
      <c r="AB164" s="285"/>
      <c r="AC164" s="285"/>
      <c r="AD164" s="158">
        <f>SUM(BF156:BF275)/(AD156-1)</f>
        <v>8.0294770709995839E-31</v>
      </c>
      <c r="AE164" s="79"/>
      <c r="AF164" s="66"/>
      <c r="AG164" s="257" t="s">
        <v>93</v>
      </c>
      <c r="AH164" s="285"/>
      <c r="AI164" s="285"/>
      <c r="AJ164" s="158">
        <f>SUM(BH156:BH275)/(AJ156-1)</f>
        <v>0</v>
      </c>
      <c r="AK164" s="79"/>
      <c r="AL164" s="66"/>
      <c r="AM164" s="76"/>
      <c r="AN164" s="80"/>
      <c r="AO164" s="102"/>
      <c r="AP164" s="9"/>
      <c r="AQ164" s="79"/>
      <c r="AR164" s="66"/>
      <c r="AS164" s="156"/>
      <c r="AT164" s="159" t="s">
        <v>105</v>
      </c>
      <c r="AU164" s="159"/>
      <c r="AV164" s="158">
        <f>SUM(BF156:BF275)/(AV156-AV157-1)</f>
        <v>8.0294770709995839E-31</v>
      </c>
      <c r="AW164" s="79"/>
      <c r="AX164" s="66"/>
      <c r="AY164" s="85">
        <v>9</v>
      </c>
      <c r="AZ164" s="85"/>
      <c r="BA164" s="85">
        <f t="shared" si="8"/>
        <v>0.71687116443688659</v>
      </c>
      <c r="BB164" s="85">
        <f t="shared" si="9"/>
        <v>0.57357169374266048</v>
      </c>
      <c r="BC164" s="66"/>
      <c r="BD164" s="98">
        <f t="shared" si="10"/>
        <v>2.4849066497880004</v>
      </c>
      <c r="BE164" s="85"/>
      <c r="BF164" s="100">
        <f t="shared" si="2"/>
        <v>7.8886090522101181E-31</v>
      </c>
      <c r="BG164" s="85"/>
      <c r="BH164" s="100">
        <f t="shared" si="3"/>
        <v>0</v>
      </c>
      <c r="BI164" s="66"/>
      <c r="BJ164" s="165">
        <f t="shared" si="4"/>
        <v>12</v>
      </c>
      <c r="BK164" s="165">
        <f t="shared" si="5"/>
        <v>12</v>
      </c>
      <c r="BL164" s="164"/>
      <c r="BM164" s="165"/>
      <c r="BN164" s="165">
        <f t="shared" si="6"/>
        <v>0</v>
      </c>
      <c r="BO164" s="165">
        <f t="shared" si="7"/>
        <v>0</v>
      </c>
    </row>
    <row r="165" spans="1:67" x14ac:dyDescent="0.2">
      <c r="A165" s="1"/>
      <c r="N165" t="s">
        <v>65</v>
      </c>
      <c r="U165" s="156"/>
      <c r="V165" s="157"/>
      <c r="W165" s="157"/>
      <c r="X165" s="158"/>
      <c r="Y165" s="79"/>
      <c r="Z165" s="66"/>
      <c r="AA165" s="156"/>
      <c r="AB165" s="161"/>
      <c r="AC165" s="159"/>
      <c r="AD165" s="158"/>
      <c r="AE165" s="79"/>
      <c r="AF165" s="66"/>
      <c r="AG165" s="156"/>
      <c r="AH165" s="161"/>
      <c r="AI165" s="159"/>
      <c r="AJ165" s="158"/>
      <c r="AK165" s="79"/>
      <c r="AL165" s="66"/>
      <c r="AM165" s="76"/>
      <c r="AN165" s="80"/>
      <c r="AO165" s="102"/>
      <c r="AP165" s="9"/>
      <c r="AQ165" s="79"/>
      <c r="AR165" s="66"/>
      <c r="AS165" s="156"/>
      <c r="AT165" s="159" t="s">
        <v>106</v>
      </c>
      <c r="AU165" s="159"/>
      <c r="AV165" s="159">
        <f>EXP(AV163+AV164/2)</f>
        <v>12.000000000000011</v>
      </c>
      <c r="AW165" s="79"/>
      <c r="AX165" s="66"/>
      <c r="AY165" s="85">
        <v>10</v>
      </c>
      <c r="AZ165" s="85"/>
      <c r="BA165" s="85">
        <f t="shared" si="8"/>
        <v>0.74113444910694781</v>
      </c>
      <c r="BB165" s="85">
        <f t="shared" si="9"/>
        <v>0.64684679698113512</v>
      </c>
      <c r="BC165" s="66"/>
      <c r="BD165" s="98">
        <f t="shared" si="10"/>
        <v>2.4849066497880004</v>
      </c>
      <c r="BE165" s="85"/>
      <c r="BF165" s="100">
        <f t="shared" si="2"/>
        <v>7.8886090522101181E-31</v>
      </c>
      <c r="BG165" s="85"/>
      <c r="BH165" s="100">
        <f t="shared" si="3"/>
        <v>0</v>
      </c>
      <c r="BI165" s="66"/>
      <c r="BJ165" s="165">
        <f t="shared" si="4"/>
        <v>12</v>
      </c>
      <c r="BK165" s="165">
        <f t="shared" si="5"/>
        <v>12</v>
      </c>
      <c r="BL165" s="164"/>
      <c r="BM165" s="165"/>
      <c r="BN165" s="165">
        <f t="shared" si="6"/>
        <v>0</v>
      </c>
      <c r="BO165" s="165">
        <f t="shared" si="7"/>
        <v>0</v>
      </c>
    </row>
    <row r="166" spans="1:67" x14ac:dyDescent="0.2">
      <c r="A166" s="1"/>
      <c r="N166" t="s">
        <v>19</v>
      </c>
      <c r="U166" s="257" t="s">
        <v>94</v>
      </c>
      <c r="V166" s="258"/>
      <c r="W166" s="258"/>
      <c r="X166" s="158">
        <f>(1-X158/X156)*EXP(2*X160+X162)*(EXP(X162)-(1-X158/X156))+X158/X156*(1-X158/X156)*G12*(G12-2*EXP(X160+0.5*X162))</f>
        <v>0</v>
      </c>
      <c r="Y166" s="79"/>
      <c r="Z166" s="66"/>
      <c r="AA166" s="257" t="s">
        <v>92</v>
      </c>
      <c r="AB166" s="285"/>
      <c r="AC166" s="285"/>
      <c r="AD166" s="158">
        <f>EXP((AD162+AD164)/2)</f>
        <v>3.4641016151377562</v>
      </c>
      <c r="AE166" s="79"/>
      <c r="AF166" s="66"/>
      <c r="AG166" s="156"/>
      <c r="AH166" s="161"/>
      <c r="AI166" s="159"/>
      <c r="AJ166" s="158"/>
      <c r="AK166" s="79"/>
      <c r="AL166" s="66"/>
      <c r="AM166" s="76"/>
      <c r="AN166" s="80"/>
      <c r="AO166" s="102"/>
      <c r="AP166" s="9"/>
      <c r="AQ166" s="79"/>
      <c r="AR166" s="66"/>
      <c r="AS166" s="156"/>
      <c r="AT166" s="159" t="s">
        <v>107</v>
      </c>
      <c r="AU166" s="159"/>
      <c r="AV166" s="159">
        <f>POWER(AV165,2)*(EXP(AV164)-1)</f>
        <v>0</v>
      </c>
      <c r="AW166" s="79"/>
      <c r="AX166" s="66"/>
      <c r="AY166" s="85">
        <v>11</v>
      </c>
      <c r="AZ166" s="85"/>
      <c r="BA166" s="85">
        <f t="shared" si="8"/>
        <v>0.76159580961914741</v>
      </c>
      <c r="BB166" s="85">
        <f t="shared" si="9"/>
        <v>0.7114452276301213</v>
      </c>
      <c r="BC166" s="66"/>
      <c r="BD166" s="98">
        <f t="shared" si="10"/>
        <v>2.4849066497880004</v>
      </c>
      <c r="BE166" s="85"/>
      <c r="BF166" s="100">
        <f t="shared" si="2"/>
        <v>7.8886090522101181E-31</v>
      </c>
      <c r="BG166" s="85"/>
      <c r="BH166" s="100">
        <f t="shared" si="3"/>
        <v>0</v>
      </c>
      <c r="BI166" s="66"/>
      <c r="BJ166" s="165">
        <f t="shared" si="4"/>
        <v>12</v>
      </c>
      <c r="BK166" s="165">
        <f t="shared" si="5"/>
        <v>12</v>
      </c>
      <c r="BL166" s="164"/>
      <c r="BM166" s="165"/>
      <c r="BN166" s="165">
        <f t="shared" si="6"/>
        <v>0</v>
      </c>
      <c r="BO166" s="165">
        <f t="shared" si="7"/>
        <v>0</v>
      </c>
    </row>
    <row r="167" spans="1:67" x14ac:dyDescent="0.2">
      <c r="A167" s="1"/>
      <c r="N167" t="s">
        <v>20</v>
      </c>
      <c r="Q167" s="50" t="s">
        <v>135</v>
      </c>
      <c r="U167" s="156"/>
      <c r="V167" s="159"/>
      <c r="W167" s="159"/>
      <c r="X167" s="159"/>
      <c r="Y167" s="79"/>
      <c r="Z167" s="66"/>
      <c r="AA167" s="156"/>
      <c r="AB167" s="161"/>
      <c r="AC167" s="159"/>
      <c r="AD167" s="158"/>
      <c r="AE167" s="79"/>
      <c r="AF167" s="66"/>
      <c r="AG167" s="156"/>
      <c r="AH167" s="161"/>
      <c r="AI167" s="159"/>
      <c r="AJ167" s="158"/>
      <c r="AK167" s="79"/>
      <c r="AL167" s="66"/>
      <c r="AM167" s="76"/>
      <c r="AN167" s="80"/>
      <c r="AO167" s="102"/>
      <c r="AP167" s="9"/>
      <c r="AQ167" s="79"/>
      <c r="AR167" s="66"/>
      <c r="AS167" s="156"/>
      <c r="AT167" s="159"/>
      <c r="AU167" s="159"/>
      <c r="AV167" s="159"/>
      <c r="AW167" s="79"/>
      <c r="AX167" s="66"/>
      <c r="AY167" s="85">
        <v>12</v>
      </c>
      <c r="AZ167" s="85"/>
      <c r="BA167" s="85">
        <f t="shared" si="8"/>
        <v>0.77907780805444415</v>
      </c>
      <c r="BB167" s="85">
        <f t="shared" si="9"/>
        <v>0.76908241979305925</v>
      </c>
      <c r="BC167" s="66"/>
      <c r="BD167" s="98">
        <f t="shared" si="10"/>
        <v>2.4849066497880004</v>
      </c>
      <c r="BE167" s="85"/>
      <c r="BF167" s="100">
        <f t="shared" si="2"/>
        <v>7.8886090522101181E-31</v>
      </c>
      <c r="BG167" s="85"/>
      <c r="BH167" s="100">
        <f t="shared" si="3"/>
        <v>0</v>
      </c>
      <c r="BI167" s="66"/>
      <c r="BJ167" s="165">
        <f t="shared" si="4"/>
        <v>12</v>
      </c>
      <c r="BK167" s="165">
        <f t="shared" si="5"/>
        <v>12</v>
      </c>
      <c r="BL167" s="164"/>
      <c r="BM167" s="165"/>
      <c r="BN167" s="165">
        <f t="shared" si="6"/>
        <v>0</v>
      </c>
      <c r="BO167" s="165">
        <f t="shared" si="7"/>
        <v>0</v>
      </c>
    </row>
    <row r="168" spans="1:67" x14ac:dyDescent="0.2">
      <c r="A168" s="1"/>
      <c r="N168" t="s">
        <v>21</v>
      </c>
      <c r="Q168" t="s">
        <v>136</v>
      </c>
      <c r="U168" s="296" t="s">
        <v>50</v>
      </c>
      <c r="V168" s="291"/>
      <c r="W168" s="297"/>
      <c r="X168" s="160">
        <f>POWER(X166,0.5)/X164</f>
        <v>0</v>
      </c>
      <c r="Y168" s="79"/>
      <c r="Z168" s="66"/>
      <c r="AA168" s="281" t="s">
        <v>50</v>
      </c>
      <c r="AB168" s="282"/>
      <c r="AC168" s="283"/>
      <c r="AD168" s="160">
        <f>POWER(EXP(AD164)-1,0.5)</f>
        <v>0</v>
      </c>
      <c r="AE168" s="79"/>
      <c r="AF168" s="66"/>
      <c r="AG168" s="281" t="s">
        <v>50</v>
      </c>
      <c r="AH168" s="282"/>
      <c r="AI168" s="283"/>
      <c r="AJ168" s="160">
        <f>POWER(AJ164,0.5)/AJ162</f>
        <v>0</v>
      </c>
      <c r="AK168" s="79"/>
      <c r="AL168" s="66"/>
      <c r="AM168" s="281" t="s">
        <v>50</v>
      </c>
      <c r="AN168" s="258"/>
      <c r="AO168" s="284"/>
      <c r="AP168" s="160">
        <v>0.6</v>
      </c>
      <c r="AQ168" s="79"/>
      <c r="AR168" s="66"/>
      <c r="AS168" s="156"/>
      <c r="AT168" s="159" t="s">
        <v>108</v>
      </c>
      <c r="AU168" s="159"/>
      <c r="AV168" s="159" t="e">
        <f>(AV161*AV159)+(1-AV161)*AV165</f>
        <v>#DIV/0!</v>
      </c>
      <c r="AW168" s="79"/>
      <c r="AX168" s="66"/>
      <c r="AY168" s="85">
        <v>13</v>
      </c>
      <c r="AZ168" s="85"/>
      <c r="BA168" s="85">
        <f t="shared" si="8"/>
        <v>0.79418333481344938</v>
      </c>
      <c r="BB168" s="85">
        <f t="shared" si="9"/>
        <v>0.82102271391463855</v>
      </c>
      <c r="BC168" s="66"/>
      <c r="BD168" s="98">
        <f t="shared" si="10"/>
        <v>2.4849066497880004</v>
      </c>
      <c r="BE168" s="85"/>
      <c r="BF168" s="100">
        <f t="shared" si="2"/>
        <v>7.8886090522101181E-31</v>
      </c>
      <c r="BG168" s="85"/>
      <c r="BH168" s="100">
        <f t="shared" si="3"/>
        <v>0</v>
      </c>
      <c r="BI168" s="66"/>
      <c r="BJ168" s="165">
        <f t="shared" si="4"/>
        <v>12</v>
      </c>
      <c r="BK168" s="165">
        <f t="shared" si="5"/>
        <v>12</v>
      </c>
      <c r="BL168" s="164"/>
      <c r="BM168" s="165"/>
      <c r="BN168" s="165">
        <f t="shared" si="6"/>
        <v>0</v>
      </c>
      <c r="BO168" s="165">
        <f t="shared" si="7"/>
        <v>0</v>
      </c>
    </row>
    <row r="169" spans="1:67" x14ac:dyDescent="0.2">
      <c r="A169" s="1"/>
      <c r="N169" t="s">
        <v>33</v>
      </c>
      <c r="Q169" t="s">
        <v>137</v>
      </c>
      <c r="U169" s="156"/>
      <c r="V169" s="161"/>
      <c r="W169" s="161"/>
      <c r="X169" s="158"/>
      <c r="Y169" s="79"/>
      <c r="Z169" s="66"/>
      <c r="AA169" s="156"/>
      <c r="AB169" s="161"/>
      <c r="AC169" s="159"/>
      <c r="AD169" s="158"/>
      <c r="AE169" s="79"/>
      <c r="AF169" s="66"/>
      <c r="AG169" s="156"/>
      <c r="AH169" s="161"/>
      <c r="AI169" s="159"/>
      <c r="AJ169" s="158"/>
      <c r="AK169" s="79"/>
      <c r="AL169" s="66"/>
      <c r="AM169" s="156"/>
      <c r="AN169" s="161"/>
      <c r="AO169" s="159"/>
      <c r="AP169" s="158"/>
      <c r="AQ169" s="79"/>
      <c r="AR169" s="66"/>
      <c r="AS169" s="156"/>
      <c r="AT169" s="159" t="s">
        <v>109</v>
      </c>
      <c r="AU169" s="159"/>
      <c r="AV169" s="159" t="e">
        <f>AV161*(AV160+AV159^2)+(1-AV161)*(AV166+AV165^2)-AV168^2</f>
        <v>#DIV/0!</v>
      </c>
      <c r="AW169" s="79"/>
      <c r="AX169" s="66"/>
      <c r="AY169" s="85">
        <v>14</v>
      </c>
      <c r="AZ169" s="85"/>
      <c r="BA169" s="85">
        <f t="shared" si="8"/>
        <v>0.80736382434986476</v>
      </c>
      <c r="BB169" s="85">
        <f t="shared" si="9"/>
        <v>0.86822284315501241</v>
      </c>
      <c r="BC169" s="66"/>
      <c r="BD169" s="98">
        <f t="shared" si="10"/>
        <v>2.4849066497880004</v>
      </c>
      <c r="BE169" s="85"/>
      <c r="BF169" s="100">
        <f t="shared" si="2"/>
        <v>7.8886090522101181E-31</v>
      </c>
      <c r="BG169" s="85"/>
      <c r="BH169" s="100">
        <f t="shared" si="3"/>
        <v>0</v>
      </c>
      <c r="BI169" s="66"/>
      <c r="BJ169" s="165">
        <f t="shared" si="4"/>
        <v>12</v>
      </c>
      <c r="BK169" s="165">
        <f t="shared" si="5"/>
        <v>12</v>
      </c>
      <c r="BL169" s="164"/>
      <c r="BM169" s="165"/>
      <c r="BN169" s="165">
        <f t="shared" si="6"/>
        <v>0</v>
      </c>
      <c r="BO169" s="165">
        <f t="shared" si="7"/>
        <v>0</v>
      </c>
    </row>
    <row r="170" spans="1:67" x14ac:dyDescent="0.2">
      <c r="A170" s="1"/>
      <c r="N170" t="s">
        <v>22</v>
      </c>
      <c r="Q170" t="s">
        <v>138</v>
      </c>
      <c r="U170" s="156"/>
      <c r="V170" s="159"/>
      <c r="W170" s="159"/>
      <c r="X170" s="159"/>
      <c r="Y170" s="79"/>
      <c r="Z170" s="66"/>
      <c r="AA170" s="156"/>
      <c r="AB170" s="161"/>
      <c r="AC170" s="159"/>
      <c r="AD170" s="158"/>
      <c r="AE170" s="79"/>
      <c r="AF170" s="66"/>
      <c r="AG170" s="156"/>
      <c r="AH170" s="161"/>
      <c r="AI170" s="159"/>
      <c r="AJ170" s="158"/>
      <c r="AK170" s="79"/>
      <c r="AL170" s="66"/>
      <c r="AM170" s="156"/>
      <c r="AN170" s="161"/>
      <c r="AO170" s="159"/>
      <c r="AP170" s="158"/>
      <c r="AQ170" s="79"/>
      <c r="AR170" s="66"/>
      <c r="AS170" s="281" t="s">
        <v>50</v>
      </c>
      <c r="AT170" s="258"/>
      <c r="AU170" s="284"/>
      <c r="AV170" s="172" t="e">
        <f>SQRT(AV169)/AV168</f>
        <v>#DIV/0!</v>
      </c>
      <c r="AW170" s="79"/>
      <c r="AX170" s="66"/>
      <c r="AY170" s="85">
        <v>15</v>
      </c>
      <c r="AZ170" s="85"/>
      <c r="BA170" s="85">
        <f t="shared" si="8"/>
        <v>0.81896372747791535</v>
      </c>
      <c r="BB170" s="85">
        <f t="shared" si="9"/>
        <v>0.91142298957463275</v>
      </c>
      <c r="BC170" s="66"/>
      <c r="BD170" s="98">
        <f t="shared" si="10"/>
        <v>2.4849066497880004</v>
      </c>
      <c r="BE170" s="85"/>
      <c r="BF170" s="100">
        <f t="shared" si="2"/>
        <v>7.8886090522101181E-31</v>
      </c>
      <c r="BG170" s="85"/>
      <c r="BH170" s="100">
        <f t="shared" si="3"/>
        <v>0</v>
      </c>
      <c r="BI170" s="66"/>
      <c r="BJ170" s="165">
        <f t="shared" si="4"/>
        <v>12</v>
      </c>
      <c r="BK170" s="165">
        <f t="shared" si="5"/>
        <v>12</v>
      </c>
      <c r="BL170" s="164"/>
      <c r="BM170" s="165"/>
      <c r="BN170" s="165">
        <f t="shared" si="6"/>
        <v>0</v>
      </c>
      <c r="BO170" s="165">
        <f t="shared" si="7"/>
        <v>0</v>
      </c>
    </row>
    <row r="171" spans="1:67" x14ac:dyDescent="0.2">
      <c r="A171" s="1"/>
      <c r="N171" t="s">
        <v>43</v>
      </c>
      <c r="Q171" t="s">
        <v>139</v>
      </c>
      <c r="U171" s="156"/>
      <c r="V171" s="161"/>
      <c r="W171" s="161"/>
      <c r="X171" s="158"/>
      <c r="Y171" s="79"/>
      <c r="Z171" s="66"/>
      <c r="AA171" s="156"/>
      <c r="AB171" s="161"/>
      <c r="AC171" s="159"/>
      <c r="AD171" s="158"/>
      <c r="AE171" s="79"/>
      <c r="AF171" s="66"/>
      <c r="AG171" s="156"/>
      <c r="AH171" s="161"/>
      <c r="AI171" s="159"/>
      <c r="AJ171" s="158"/>
      <c r="AK171" s="79"/>
      <c r="AL171" s="66"/>
      <c r="AM171" s="156"/>
      <c r="AN171" s="161"/>
      <c r="AO171" s="159"/>
      <c r="AP171" s="158"/>
      <c r="AQ171" s="79"/>
      <c r="AR171" s="66"/>
      <c r="AS171" s="156"/>
      <c r="AT171" s="159"/>
      <c r="AU171" s="159"/>
      <c r="AV171" s="159"/>
      <c r="AW171" s="79"/>
      <c r="AX171" s="66"/>
      <c r="AY171" s="85">
        <v>16</v>
      </c>
      <c r="AZ171" s="85"/>
      <c r="BA171" s="85">
        <f t="shared" si="8"/>
        <v>0.82925027701751908</v>
      </c>
      <c r="BB171" s="85">
        <f t="shared" si="9"/>
        <v>0.95120672361246639</v>
      </c>
      <c r="BC171" s="66"/>
      <c r="BD171" s="98">
        <f t="shared" si="10"/>
        <v>2.4849066497880004</v>
      </c>
      <c r="BE171" s="85"/>
      <c r="BF171" s="100">
        <f t="shared" si="2"/>
        <v>7.8886090522101181E-31</v>
      </c>
      <c r="BG171" s="85"/>
      <c r="BH171" s="100">
        <f t="shared" si="3"/>
        <v>0</v>
      </c>
      <c r="BI171" s="66"/>
      <c r="BJ171" s="165">
        <f t="shared" si="4"/>
        <v>12</v>
      </c>
      <c r="BK171" s="165">
        <f t="shared" si="5"/>
        <v>12</v>
      </c>
      <c r="BL171" s="164"/>
      <c r="BM171" s="165"/>
      <c r="BN171" s="165">
        <f t="shared" si="6"/>
        <v>0</v>
      </c>
      <c r="BO171" s="165">
        <f t="shared" si="7"/>
        <v>0</v>
      </c>
    </row>
    <row r="172" spans="1:67" x14ac:dyDescent="0.2">
      <c r="A172" s="1"/>
      <c r="N172" t="s">
        <v>23</v>
      </c>
      <c r="U172" s="299" t="s">
        <v>98</v>
      </c>
      <c r="V172" s="291"/>
      <c r="W172" s="297"/>
      <c r="X172" s="160">
        <f>IF(G16=95,(EXP((1.645*V196)-0.5*V194))/(EXP((V190*V196)-0.5*V194)),(EXP((2.326*V196)-0.5*V194))/(EXP((V190*V196)-0.5*V194)))</f>
        <v>1</v>
      </c>
      <c r="Y172" s="79"/>
      <c r="Z172" s="66"/>
      <c r="AA172" s="287" t="s">
        <v>98</v>
      </c>
      <c r="AB172" s="288"/>
      <c r="AC172" s="289"/>
      <c r="AD172" s="160">
        <f>IF(G16=95,(EXP((1.645*AC196)-0.5*AC194))/(EXP((AC190*AC196)-0.5*AC194)),(EXP((2.326*AC196)-0.5*AC194))/(EXP((AC190*AC196)-0.5*AC194)))</f>
        <v>1</v>
      </c>
      <c r="AE172" s="79"/>
      <c r="AF172" s="66"/>
      <c r="AG172" s="287" t="s">
        <v>98</v>
      </c>
      <c r="AH172" s="288"/>
      <c r="AI172" s="289"/>
      <c r="AJ172" s="160">
        <f>IF(G16=95,((AJ162+1.645*AI196)/(AJ162+AI190*AI196)),((AJ162+2.326*AI196)/(AJ162+AI190*AI196)))</f>
        <v>1</v>
      </c>
      <c r="AK172" s="79"/>
      <c r="AL172" s="66"/>
      <c r="AM172" s="287" t="s">
        <v>98</v>
      </c>
      <c r="AN172" s="258"/>
      <c r="AO172" s="284"/>
      <c r="AP172" s="160">
        <f>IF(G16=95,(EXP((1.645*AO196)-0.5*AO194))/(EXP((AO190*AO196)-0.5*AO194)),(EXP((2.326*AO196)-0.5*AO194))/(EXP((AO190*AO196)-0.5*AO194)))</f>
        <v>1.6514742500819539</v>
      </c>
      <c r="AQ172" s="79"/>
      <c r="AR172" s="66"/>
      <c r="AS172" s="287" t="s">
        <v>98</v>
      </c>
      <c r="AT172" s="258"/>
      <c r="AU172" s="284"/>
      <c r="AV172" s="160" t="e">
        <f>IF(G16=95,(EXP((1.645*AU196)-0.5*AU194))/(EXP((AU190*AU196)-0.5*AU194)),(EXP((2.326*AU196)-0.5*AU194))/(EXP((AU190*AU196)-0.5*AU194)))</f>
        <v>#DIV/0!</v>
      </c>
      <c r="AW172" s="79"/>
      <c r="AX172" s="66"/>
      <c r="AY172" s="85">
        <v>17</v>
      </c>
      <c r="AZ172" s="85"/>
      <c r="BA172" s="85">
        <f t="shared" si="8"/>
        <v>0.83843388873925995</v>
      </c>
      <c r="BB172" s="85">
        <f t="shared" si="9"/>
        <v>0.98804170732163377</v>
      </c>
      <c r="BC172" s="66"/>
      <c r="BD172" s="98">
        <f t="shared" si="10"/>
        <v>2.4849066497880004</v>
      </c>
      <c r="BE172" s="85"/>
      <c r="BF172" s="100">
        <f t="shared" si="2"/>
        <v>7.8886090522101181E-31</v>
      </c>
      <c r="BG172" s="85"/>
      <c r="BH172" s="100">
        <f t="shared" si="3"/>
        <v>0</v>
      </c>
      <c r="BI172" s="66"/>
      <c r="BJ172" s="165">
        <f t="shared" si="4"/>
        <v>12</v>
      </c>
      <c r="BK172" s="165">
        <f t="shared" si="5"/>
        <v>12</v>
      </c>
      <c r="BL172" s="164"/>
      <c r="BM172" s="165"/>
      <c r="BN172" s="165">
        <f t="shared" si="6"/>
        <v>0</v>
      </c>
      <c r="BO172" s="165">
        <f t="shared" si="7"/>
        <v>0</v>
      </c>
    </row>
    <row r="173" spans="1:67" x14ac:dyDescent="0.2">
      <c r="A173" s="1"/>
      <c r="N173" t="s">
        <v>24</v>
      </c>
      <c r="Q173" s="64">
        <v>95</v>
      </c>
      <c r="U173" s="156"/>
      <c r="V173" s="161"/>
      <c r="W173" s="161"/>
      <c r="X173" s="158"/>
      <c r="Y173" s="79"/>
      <c r="Z173" s="66"/>
      <c r="AA173" s="156"/>
      <c r="AB173" s="161"/>
      <c r="AC173" s="159"/>
      <c r="AD173" s="158"/>
      <c r="AE173" s="79"/>
      <c r="AF173" s="66"/>
      <c r="AG173" s="156"/>
      <c r="AH173" s="157"/>
      <c r="AI173" s="159"/>
      <c r="AJ173" s="158"/>
      <c r="AK173" s="79"/>
      <c r="AL173" s="66"/>
      <c r="AM173" s="156"/>
      <c r="AN173" s="161"/>
      <c r="AO173" s="159"/>
      <c r="AP173" s="158"/>
      <c r="AQ173" s="79"/>
      <c r="AR173" s="66"/>
      <c r="AS173" s="156"/>
      <c r="AT173" s="161"/>
      <c r="AU173" s="159"/>
      <c r="AV173" s="158"/>
      <c r="AW173" s="79"/>
      <c r="AX173" s="66"/>
      <c r="AY173" s="85">
        <v>18</v>
      </c>
      <c r="AZ173" s="85"/>
      <c r="BA173" s="85">
        <f t="shared" si="8"/>
        <v>0.8466824460427218</v>
      </c>
      <c r="BB173" s="85">
        <f t="shared" si="9"/>
        <v>1.0223080848214701</v>
      </c>
      <c r="BC173" s="66"/>
      <c r="BD173" s="98">
        <f t="shared" si="10"/>
        <v>2.4849066497880004</v>
      </c>
      <c r="BE173" s="85"/>
      <c r="BF173" s="100">
        <f t="shared" si="2"/>
        <v>7.8886090522101181E-31</v>
      </c>
      <c r="BG173" s="85"/>
      <c r="BH173" s="100">
        <f t="shared" si="3"/>
        <v>0</v>
      </c>
      <c r="BI173" s="66"/>
      <c r="BJ173" s="165">
        <f t="shared" si="4"/>
        <v>12</v>
      </c>
      <c r="BK173" s="165">
        <f t="shared" si="5"/>
        <v>12</v>
      </c>
      <c r="BL173" s="164"/>
      <c r="BM173" s="165"/>
      <c r="BN173" s="165">
        <f t="shared" si="6"/>
        <v>0</v>
      </c>
      <c r="BO173" s="165">
        <f t="shared" si="7"/>
        <v>0</v>
      </c>
    </row>
    <row r="174" spans="1:67" x14ac:dyDescent="0.2">
      <c r="A174" s="1"/>
      <c r="N174" t="s">
        <v>67</v>
      </c>
      <c r="Q174" s="64">
        <v>99</v>
      </c>
      <c r="U174" s="299" t="s">
        <v>82</v>
      </c>
      <c r="V174" s="291"/>
      <c r="W174" s="297"/>
      <c r="X174" s="160">
        <f>X172*V192</f>
        <v>12</v>
      </c>
      <c r="Y174" s="79"/>
      <c r="Z174" s="66"/>
      <c r="AA174" s="287" t="s">
        <v>82</v>
      </c>
      <c r="AB174" s="288"/>
      <c r="AC174" s="289"/>
      <c r="AD174" s="160">
        <f>AD172*AC192</f>
        <v>12</v>
      </c>
      <c r="AE174" s="79"/>
      <c r="AF174" s="66"/>
      <c r="AG174" s="287" t="s">
        <v>83</v>
      </c>
      <c r="AH174" s="288"/>
      <c r="AI174" s="289"/>
      <c r="AJ174" s="160">
        <f>AJ172*AI192</f>
        <v>12</v>
      </c>
      <c r="AK174" s="79"/>
      <c r="AL174" s="66"/>
      <c r="AM174" s="287" t="s">
        <v>82</v>
      </c>
      <c r="AN174" s="258"/>
      <c r="AO174" s="284"/>
      <c r="AP174" s="160">
        <f>AP172*AO192</f>
        <v>19.817691000983448</v>
      </c>
      <c r="AQ174" s="79"/>
      <c r="AR174" s="66"/>
      <c r="AS174" s="287" t="s">
        <v>82</v>
      </c>
      <c r="AT174" s="258"/>
      <c r="AU174" s="284"/>
      <c r="AV174" s="160" t="e">
        <f>AV172*AU192</f>
        <v>#DIV/0!</v>
      </c>
      <c r="AW174" s="79"/>
      <c r="AX174" s="66"/>
      <c r="AY174" s="85">
        <v>19</v>
      </c>
      <c r="AZ174" s="85"/>
      <c r="BA174" s="85">
        <f t="shared" si="8"/>
        <v>0.85413149668775656</v>
      </c>
      <c r="BB174" s="85">
        <f t="shared" si="9"/>
        <v>1.0543187511903587</v>
      </c>
      <c r="BC174" s="66"/>
      <c r="BD174" s="98">
        <f t="shared" si="10"/>
        <v>2.4849066497880004</v>
      </c>
      <c r="BE174" s="85"/>
      <c r="BF174" s="100">
        <f t="shared" si="2"/>
        <v>7.8886090522101181E-31</v>
      </c>
      <c r="BG174" s="85"/>
      <c r="BH174" s="100">
        <f t="shared" si="3"/>
        <v>0</v>
      </c>
      <c r="BI174" s="66"/>
      <c r="BJ174" s="165">
        <f t="shared" si="4"/>
        <v>12</v>
      </c>
      <c r="BK174" s="165">
        <f t="shared" si="5"/>
        <v>12</v>
      </c>
      <c r="BL174" s="164"/>
      <c r="BM174" s="165"/>
      <c r="BN174" s="165">
        <f t="shared" si="6"/>
        <v>0</v>
      </c>
      <c r="BO174" s="165">
        <f t="shared" si="7"/>
        <v>0</v>
      </c>
    </row>
    <row r="175" spans="1:67" ht="13.5" thickBot="1" x14ac:dyDescent="0.25">
      <c r="A175" s="1"/>
      <c r="N175" t="s">
        <v>25</v>
      </c>
      <c r="U175" s="162"/>
      <c r="V175" s="163"/>
      <c r="W175" s="163"/>
      <c r="X175" s="163"/>
      <c r="Y175" s="104"/>
      <c r="Z175" s="66"/>
      <c r="AA175" s="162"/>
      <c r="AB175" s="163"/>
      <c r="AC175" s="163"/>
      <c r="AD175" s="163"/>
      <c r="AE175" s="104"/>
      <c r="AF175" s="66"/>
      <c r="AG175" s="162"/>
      <c r="AH175" s="163"/>
      <c r="AI175" s="163"/>
      <c r="AJ175" s="163"/>
      <c r="AK175" s="104"/>
      <c r="AL175" s="66"/>
      <c r="AM175" s="162"/>
      <c r="AN175" s="163"/>
      <c r="AO175" s="163"/>
      <c r="AP175" s="163"/>
      <c r="AQ175" s="104"/>
      <c r="AR175" s="66"/>
      <c r="AS175" s="162"/>
      <c r="AT175" s="163"/>
      <c r="AU175" s="163"/>
      <c r="AV175" s="163"/>
      <c r="AW175" s="104"/>
      <c r="AX175" s="66"/>
      <c r="AY175" s="85">
        <v>20</v>
      </c>
      <c r="AZ175" s="85"/>
      <c r="BA175" s="85">
        <f t="shared" si="8"/>
        <v>0.86089165933173484</v>
      </c>
      <c r="BB175" s="85">
        <f t="shared" si="9"/>
        <v>1.0843341220556781</v>
      </c>
      <c r="BC175" s="66"/>
      <c r="BD175" s="98">
        <f t="shared" si="10"/>
        <v>2.4849066497880004</v>
      </c>
      <c r="BE175" s="85"/>
      <c r="BF175" s="100">
        <f t="shared" si="2"/>
        <v>7.8886090522101181E-31</v>
      </c>
      <c r="BG175" s="85"/>
      <c r="BH175" s="100">
        <f t="shared" si="3"/>
        <v>0</v>
      </c>
      <c r="BI175" s="66"/>
      <c r="BJ175" s="165">
        <f t="shared" si="4"/>
        <v>12</v>
      </c>
      <c r="BK175" s="165">
        <f t="shared" si="5"/>
        <v>12</v>
      </c>
      <c r="BL175" s="164"/>
      <c r="BM175" s="165"/>
      <c r="BN175" s="165">
        <f>COUNT(L41)</f>
        <v>0</v>
      </c>
      <c r="BO175" s="165">
        <f t="shared" si="7"/>
        <v>0</v>
      </c>
    </row>
    <row r="176" spans="1:67" ht="12.75" customHeight="1" x14ac:dyDescent="0.2">
      <c r="A176" s="1"/>
      <c r="N176" t="s">
        <v>34</v>
      </c>
      <c r="Q176" t="s">
        <v>126</v>
      </c>
      <c r="U176" s="164"/>
      <c r="V176" s="165"/>
      <c r="W176" s="165"/>
      <c r="X176" s="166">
        <f>ROUND(X160,$G$14+1-(1+INT(LOG10(ABS(X160)))))</f>
        <v>2.4849999999999999</v>
      </c>
      <c r="Y176" s="66"/>
      <c r="Z176" s="66"/>
      <c r="AA176" s="164"/>
      <c r="AB176" s="164"/>
      <c r="AC176" s="165"/>
      <c r="AD176" s="166">
        <f>ROUND(AD162,$G$14+1-(1+INT(LOG10(ABS(AD162)))))</f>
        <v>2.4849999999999999</v>
      </c>
      <c r="AE176" s="66"/>
      <c r="AF176" s="66"/>
      <c r="AG176" s="164"/>
      <c r="AH176" s="164"/>
      <c r="AI176" s="165"/>
      <c r="AJ176" s="166">
        <f>ROUND(AJ162,$G$14+1-(1+INT(LOG10(ABS(AJ162)))))</f>
        <v>12</v>
      </c>
      <c r="AK176" s="66"/>
      <c r="AL176" s="66"/>
      <c r="AM176" s="164"/>
      <c r="AN176" s="164"/>
      <c r="AO176" s="165"/>
      <c r="AP176" s="165"/>
      <c r="AQ176" s="66"/>
      <c r="AR176" s="66"/>
      <c r="AS176" s="164"/>
      <c r="AT176" s="164"/>
      <c r="AU176" s="165"/>
      <c r="AV176" s="166" t="e">
        <f>ROUND(AV159,$G$14+1-(1+INT(LOG10(ABS(AV159)))))</f>
        <v>#DIV/0!</v>
      </c>
      <c r="AW176" s="66"/>
      <c r="AX176" s="66"/>
      <c r="AY176" s="85">
        <v>21</v>
      </c>
      <c r="AZ176" s="85"/>
      <c r="BA176" s="85">
        <f t="shared" si="8"/>
        <v>0.86705408897347669</v>
      </c>
      <c r="BB176" s="85">
        <f t="shared" si="9"/>
        <v>1.112573092520686</v>
      </c>
      <c r="BC176" s="66"/>
      <c r="BD176" s="98">
        <f t="shared" si="10"/>
        <v>2.4849066497880004</v>
      </c>
      <c r="BE176" s="85"/>
      <c r="BF176" s="100">
        <f t="shared" si="2"/>
        <v>7.8886090522101181E-31</v>
      </c>
      <c r="BG176" s="85"/>
      <c r="BH176" s="100">
        <f t="shared" si="3"/>
        <v>0</v>
      </c>
      <c r="BI176" s="66"/>
      <c r="BJ176" s="165">
        <f t="shared" si="4"/>
        <v>12</v>
      </c>
      <c r="BK176" s="165">
        <f t="shared" si="5"/>
        <v>12</v>
      </c>
      <c r="BL176" s="164"/>
      <c r="BM176" s="164"/>
      <c r="BN176" s="164"/>
      <c r="BO176" s="164"/>
    </row>
    <row r="177" spans="1:67" ht="12.75" customHeight="1" x14ac:dyDescent="0.2">
      <c r="A177" s="1"/>
      <c r="N177" t="s">
        <v>100</v>
      </c>
      <c r="Q177" t="s">
        <v>127</v>
      </c>
      <c r="U177" s="164"/>
      <c r="V177" s="165"/>
      <c r="W177" s="165"/>
      <c r="X177" s="167"/>
      <c r="Y177" s="66"/>
      <c r="Z177" s="66"/>
      <c r="AA177" s="164"/>
      <c r="AB177" s="164"/>
      <c r="AC177" s="165"/>
      <c r="AD177" s="166"/>
      <c r="AE177" s="66"/>
      <c r="AF177" s="66"/>
      <c r="AG177" s="164"/>
      <c r="AH177" s="164"/>
      <c r="AI177" s="165"/>
      <c r="AJ177" s="166"/>
      <c r="AK177" s="66"/>
      <c r="AL177" s="66"/>
      <c r="AM177" s="164"/>
      <c r="AN177" s="164"/>
      <c r="AO177" s="165"/>
      <c r="AP177" s="165"/>
      <c r="AQ177" s="66"/>
      <c r="AR177" s="66"/>
      <c r="AS177" s="164"/>
      <c r="AT177" s="164"/>
      <c r="AU177" s="165"/>
      <c r="AV177" s="166" t="e">
        <f>ROUND(AV160,$G$14+1-(1+INT(LOG10(ABS(AV160)))))</f>
        <v>#DIV/0!</v>
      </c>
      <c r="AW177" s="66"/>
      <c r="AX177" s="66"/>
      <c r="AY177" s="85">
        <v>22</v>
      </c>
      <c r="AZ177" s="85"/>
      <c r="BA177" s="85">
        <f t="shared" si="8"/>
        <v>0.87269456834516135</v>
      </c>
      <c r="BB177" s="85">
        <f t="shared" si="9"/>
        <v>1.1392213008970176</v>
      </c>
      <c r="BC177" s="66"/>
      <c r="BD177" s="98">
        <f t="shared" si="10"/>
        <v>2.4849066497880004</v>
      </c>
      <c r="BE177" s="85"/>
      <c r="BF177" s="100">
        <f t="shared" si="2"/>
        <v>7.8886090522101181E-31</v>
      </c>
      <c r="BG177" s="85"/>
      <c r="BH177" s="100">
        <f t="shared" si="3"/>
        <v>0</v>
      </c>
      <c r="BI177" s="66"/>
      <c r="BJ177" s="165">
        <f t="shared" si="4"/>
        <v>12</v>
      </c>
      <c r="BK177" s="165">
        <f t="shared" si="5"/>
        <v>12</v>
      </c>
      <c r="BL177" s="164"/>
      <c r="BM177" s="164"/>
      <c r="BN177" s="164"/>
      <c r="BO177" s="164"/>
    </row>
    <row r="178" spans="1:67" x14ac:dyDescent="0.2">
      <c r="A178" s="1"/>
      <c r="N178" t="s">
        <v>52</v>
      </c>
      <c r="Q178" t="s">
        <v>128</v>
      </c>
      <c r="U178" s="164"/>
      <c r="V178" s="168" t="s">
        <v>89</v>
      </c>
      <c r="W178" s="165"/>
      <c r="X178" s="166">
        <f>ROUND(X162,$G$14+1-(1+INT(LOG10(ABS(X162)))))</f>
        <v>8.0290000000000004E-31</v>
      </c>
      <c r="Y178" s="66"/>
      <c r="Z178" s="66"/>
      <c r="AA178" s="164"/>
      <c r="AB178" s="164"/>
      <c r="AC178" s="165" t="s">
        <v>89</v>
      </c>
      <c r="AD178" s="166">
        <f>ROUND(AD164,$G$14+1-(1+INT(LOG10(ABS(AD164)))))</f>
        <v>8.0290000000000004E-31</v>
      </c>
      <c r="AE178" s="66"/>
      <c r="AF178" s="66"/>
      <c r="AG178" s="164"/>
      <c r="AH178" s="164"/>
      <c r="AI178" s="165" t="s">
        <v>89</v>
      </c>
      <c r="AJ178" s="166" t="e">
        <f>ROUND(AJ164,$G$14+1-(1+INT(LOG10(ABS(AJ164)))))</f>
        <v>#NUM!</v>
      </c>
      <c r="AK178" s="66"/>
      <c r="AL178" s="66"/>
      <c r="AM178" s="164"/>
      <c r="AN178" s="164"/>
      <c r="AO178" s="165" t="s">
        <v>89</v>
      </c>
      <c r="AP178" s="165"/>
      <c r="AQ178" s="66"/>
      <c r="AR178" s="66"/>
      <c r="AS178" s="164"/>
      <c r="AT178" s="164"/>
      <c r="AU178" s="165" t="s">
        <v>89</v>
      </c>
      <c r="AV178" s="166" t="e">
        <f>ROUND(AV161,$G$14+1-(1+INT(LOG10(ABS(AV161)))))</f>
        <v>#NUM!</v>
      </c>
      <c r="AW178" s="66"/>
      <c r="AX178" s="66"/>
      <c r="AY178" s="85">
        <v>23</v>
      </c>
      <c r="AZ178" s="85"/>
      <c r="BA178" s="85">
        <f t="shared" si="8"/>
        <v>0.87787661109347703</v>
      </c>
      <c r="BB178" s="85">
        <f t="shared" si="9"/>
        <v>1.1644374509707227</v>
      </c>
      <c r="BC178" s="66"/>
      <c r="BD178" s="98">
        <f t="shared" si="10"/>
        <v>2.4849066497880004</v>
      </c>
      <c r="BE178" s="85"/>
      <c r="BF178" s="100">
        <f t="shared" si="2"/>
        <v>7.8886090522101181E-31</v>
      </c>
      <c r="BG178" s="85"/>
      <c r="BH178" s="100">
        <f t="shared" si="3"/>
        <v>0</v>
      </c>
      <c r="BI178" s="66"/>
      <c r="BJ178" s="165">
        <f t="shared" si="4"/>
        <v>12</v>
      </c>
      <c r="BK178" s="165">
        <f t="shared" si="5"/>
        <v>12</v>
      </c>
      <c r="BL178" s="164"/>
      <c r="BM178" s="164"/>
      <c r="BN178" s="164"/>
      <c r="BO178" s="164"/>
    </row>
    <row r="179" spans="1:67" x14ac:dyDescent="0.2">
      <c r="A179" s="1"/>
      <c r="N179" t="s">
        <v>26</v>
      </c>
      <c r="Q179" t="s">
        <v>129</v>
      </c>
      <c r="U179" s="164"/>
      <c r="V179" s="165" t="s">
        <v>113</v>
      </c>
      <c r="W179" s="165"/>
      <c r="X179" s="166"/>
      <c r="Y179" s="66"/>
      <c r="Z179" s="66"/>
      <c r="AA179" s="164"/>
      <c r="AB179" s="164"/>
      <c r="AC179" s="165" t="s">
        <v>113</v>
      </c>
      <c r="AD179" s="166"/>
      <c r="AE179" s="66"/>
      <c r="AF179" s="66"/>
      <c r="AG179" s="164"/>
      <c r="AH179" s="164"/>
      <c r="AI179" s="165" t="s">
        <v>113</v>
      </c>
      <c r="AJ179" s="166"/>
      <c r="AK179" s="66"/>
      <c r="AL179" s="66"/>
      <c r="AM179" s="164"/>
      <c r="AN179" s="164"/>
      <c r="AO179" s="165" t="s">
        <v>113</v>
      </c>
      <c r="AP179" s="165"/>
      <c r="AQ179" s="66"/>
      <c r="AR179" s="66"/>
      <c r="AS179" s="164"/>
      <c r="AT179" s="164"/>
      <c r="AU179" s="165" t="s">
        <v>113</v>
      </c>
      <c r="AV179" s="166">
        <f>ROUND(AV163,$G$14+1-(1+INT(LOG10(ABS(AV163)))))</f>
        <v>2.4849999999999999</v>
      </c>
      <c r="AW179" s="66"/>
      <c r="AX179" s="66"/>
      <c r="AY179" s="85">
        <v>24</v>
      </c>
      <c r="AZ179" s="85"/>
      <c r="BA179" s="85">
        <f t="shared" si="8"/>
        <v>0.8826538438450513</v>
      </c>
      <c r="BB179" s="85">
        <f t="shared" si="9"/>
        <v>1.1883582125351981</v>
      </c>
      <c r="BC179" s="66"/>
      <c r="BD179" s="98">
        <f t="shared" si="10"/>
        <v>2.4849066497880004</v>
      </c>
      <c r="BE179" s="85"/>
      <c r="BF179" s="100">
        <f t="shared" si="2"/>
        <v>7.8886090522101181E-31</v>
      </c>
      <c r="BG179" s="85"/>
      <c r="BH179" s="100">
        <f t="shared" si="3"/>
        <v>0</v>
      </c>
      <c r="BI179" s="66"/>
      <c r="BJ179" s="165">
        <f t="shared" si="4"/>
        <v>12</v>
      </c>
      <c r="BK179" s="165">
        <f t="shared" si="5"/>
        <v>12</v>
      </c>
      <c r="BL179" s="164"/>
      <c r="BM179" s="164"/>
      <c r="BN179" s="164"/>
      <c r="BO179" s="164"/>
    </row>
    <row r="180" spans="1:67" x14ac:dyDescent="0.2">
      <c r="A180" s="1"/>
      <c r="N180" t="s">
        <v>68</v>
      </c>
      <c r="U180" s="164"/>
      <c r="V180" s="165" t="s">
        <v>114</v>
      </c>
      <c r="W180" s="165"/>
      <c r="X180" s="166">
        <f>ROUND(X164,$G$14+1-(1+INT(LOG10(ABS(X164)))))</f>
        <v>12</v>
      </c>
      <c r="Y180" s="66"/>
      <c r="Z180" s="66"/>
      <c r="AA180" s="164"/>
      <c r="AB180" s="164"/>
      <c r="AC180" s="165" t="s">
        <v>114</v>
      </c>
      <c r="AD180" s="166">
        <f>ROUND(AD166,$G$14+1-(1+INT(LOG10(ABS(AD166)))))</f>
        <v>3.464</v>
      </c>
      <c r="AE180" s="66"/>
      <c r="AF180" s="66"/>
      <c r="AG180" s="164"/>
      <c r="AH180" s="164"/>
      <c r="AI180" s="165" t="s">
        <v>114</v>
      </c>
      <c r="AJ180" s="166"/>
      <c r="AK180" s="66"/>
      <c r="AL180" s="66"/>
      <c r="AM180" s="164"/>
      <c r="AN180" s="164"/>
      <c r="AO180" s="165" t="s">
        <v>114</v>
      </c>
      <c r="AP180" s="165"/>
      <c r="AQ180" s="66"/>
      <c r="AR180" s="66"/>
      <c r="AS180" s="164"/>
      <c r="AT180" s="164"/>
      <c r="AU180" s="165" t="s">
        <v>114</v>
      </c>
      <c r="AV180" s="166">
        <f>ROUND(AV164,$G$14+1-(1+INT(LOG10(ABS(AV164)))))</f>
        <v>8.0290000000000004E-31</v>
      </c>
      <c r="AW180" s="66"/>
      <c r="AX180" s="66"/>
      <c r="AY180" s="85">
        <v>25</v>
      </c>
      <c r="AZ180" s="85"/>
      <c r="BA180" s="85">
        <f t="shared" si="8"/>
        <v>0.88707185499315677</v>
      </c>
      <c r="BB180" s="85">
        <f t="shared" si="9"/>
        <v>1.2111020651821225</v>
      </c>
      <c r="BC180" s="66"/>
      <c r="BD180" s="98">
        <f t="shared" si="10"/>
        <v>2.4849066497880004</v>
      </c>
      <c r="BE180" s="85"/>
      <c r="BF180" s="100">
        <f t="shared" si="2"/>
        <v>7.8886090522101181E-31</v>
      </c>
      <c r="BG180" s="85"/>
      <c r="BH180" s="100">
        <f t="shared" si="3"/>
        <v>0</v>
      </c>
      <c r="BI180" s="66"/>
      <c r="BJ180" s="165">
        <f t="shared" si="4"/>
        <v>12</v>
      </c>
      <c r="BK180" s="165">
        <f t="shared" si="5"/>
        <v>12</v>
      </c>
      <c r="BL180" s="164"/>
      <c r="BM180" s="164"/>
      <c r="BN180" s="164"/>
      <c r="BO180" s="164"/>
    </row>
    <row r="181" spans="1:67" x14ac:dyDescent="0.2">
      <c r="A181" s="1"/>
      <c r="N181" t="s">
        <v>51</v>
      </c>
      <c r="Q181" s="183">
        <f>T38</f>
        <v>0</v>
      </c>
      <c r="U181" s="164"/>
      <c r="V181" s="165"/>
      <c r="W181" s="165"/>
      <c r="X181" s="166"/>
      <c r="Y181" s="66"/>
      <c r="Z181" s="66"/>
      <c r="AA181" s="164"/>
      <c r="AB181" s="164"/>
      <c r="AC181" s="165"/>
      <c r="AD181" s="166"/>
      <c r="AE181" s="66"/>
      <c r="AF181" s="66"/>
      <c r="AG181" s="164"/>
      <c r="AH181" s="164"/>
      <c r="AI181" s="165"/>
      <c r="AJ181" s="166"/>
      <c r="AK181" s="66"/>
      <c r="AL181" s="66"/>
      <c r="AM181" s="164"/>
      <c r="AN181" s="164"/>
      <c r="AO181" s="165"/>
      <c r="AP181" s="165"/>
      <c r="AQ181" s="66"/>
      <c r="AR181" s="66"/>
      <c r="AS181" s="164"/>
      <c r="AT181" s="164"/>
      <c r="AU181" s="165"/>
      <c r="AV181" s="166">
        <f>ROUND(AV165,$G$14+1-(1+INT(LOG10(ABS(AV165)))))</f>
        <v>12</v>
      </c>
      <c r="AW181" s="66"/>
      <c r="AX181" s="66"/>
      <c r="AY181" s="85">
        <v>26</v>
      </c>
      <c r="AZ181" s="85"/>
      <c r="BA181" s="85">
        <f t="shared" si="8"/>
        <v>0.89116964423921519</v>
      </c>
      <c r="BB181" s="85">
        <f t="shared" si="9"/>
        <v>1.2327723459484285</v>
      </c>
      <c r="BC181" s="66"/>
      <c r="BD181" s="98">
        <f t="shared" si="10"/>
        <v>2.4849066497880004</v>
      </c>
      <c r="BE181" s="85"/>
      <c r="BF181" s="100">
        <f t="shared" si="2"/>
        <v>7.8886090522101181E-31</v>
      </c>
      <c r="BG181" s="85"/>
      <c r="BH181" s="100">
        <f t="shared" si="3"/>
        <v>0</v>
      </c>
      <c r="BI181" s="66"/>
      <c r="BJ181" s="165">
        <f t="shared" si="4"/>
        <v>12</v>
      </c>
      <c r="BK181" s="165">
        <f t="shared" si="5"/>
        <v>12</v>
      </c>
      <c r="BL181" s="164"/>
      <c r="BM181" s="164"/>
      <c r="BN181" s="164"/>
      <c r="BO181" s="164"/>
    </row>
    <row r="182" spans="1:67" x14ac:dyDescent="0.2">
      <c r="A182" s="1"/>
      <c r="N182" t="s">
        <v>27</v>
      </c>
      <c r="U182" s="164"/>
      <c r="V182" s="165"/>
      <c r="W182" s="165"/>
      <c r="X182" s="166" t="e">
        <f>ROUND(X166,$G$14+1-(1+INT(LOG10(ABS(X166)))))</f>
        <v>#NUM!</v>
      </c>
      <c r="Y182" s="66"/>
      <c r="Z182" s="66"/>
      <c r="AA182" s="164"/>
      <c r="AB182" s="164"/>
      <c r="AC182" s="165"/>
      <c r="AD182" s="166" t="e">
        <f>ROUND(AD168,$G$14+1-(1+INT(LOG10(ABS(AD168)))))</f>
        <v>#NUM!</v>
      </c>
      <c r="AE182" s="66"/>
      <c r="AF182" s="66"/>
      <c r="AG182" s="164"/>
      <c r="AH182" s="164"/>
      <c r="AI182" s="165"/>
      <c r="AJ182" s="166" t="e">
        <f>ROUND(AJ168,$G$14+1-(1+INT(LOG10(ABS(AJ168)))))</f>
        <v>#NUM!</v>
      </c>
      <c r="AK182" s="66"/>
      <c r="AL182" s="66"/>
      <c r="AM182" s="164"/>
      <c r="AN182" s="164"/>
      <c r="AO182" s="165"/>
      <c r="AP182" s="165"/>
      <c r="AQ182" s="66"/>
      <c r="AR182" s="66"/>
      <c r="AS182" s="164"/>
      <c r="AT182" s="164"/>
      <c r="AU182" s="165"/>
      <c r="AV182" s="166" t="e">
        <f>ROUND(AV166,$G$14+1-(1+INT(LOG10(ABS(AV166)))))</f>
        <v>#NUM!</v>
      </c>
      <c r="AW182" s="66"/>
      <c r="AX182" s="66"/>
      <c r="AY182" s="85">
        <v>27</v>
      </c>
      <c r="AZ182" s="85"/>
      <c r="BA182" s="85">
        <f t="shared" si="8"/>
        <v>0.89498076982365571</v>
      </c>
      <c r="BB182" s="85">
        <f t="shared" si="9"/>
        <v>1.2534596897057095</v>
      </c>
      <c r="BC182" s="66"/>
      <c r="BD182" s="98">
        <f t="shared" si="10"/>
        <v>2.4849066497880004</v>
      </c>
      <c r="BE182" s="85"/>
      <c r="BF182" s="100">
        <f t="shared" si="2"/>
        <v>7.8886090522101181E-31</v>
      </c>
      <c r="BG182" s="85"/>
      <c r="BH182" s="100">
        <f t="shared" si="3"/>
        <v>0</v>
      </c>
      <c r="BI182" s="66"/>
      <c r="BJ182" s="165">
        <f t="shared" si="4"/>
        <v>12</v>
      </c>
      <c r="BK182" s="165">
        <f t="shared" si="5"/>
        <v>12</v>
      </c>
      <c r="BL182" s="164"/>
      <c r="BM182" s="164"/>
      <c r="BN182" s="164"/>
      <c r="BO182" s="164"/>
    </row>
    <row r="183" spans="1:67" x14ac:dyDescent="0.2">
      <c r="A183" s="1"/>
      <c r="N183" t="s">
        <v>72</v>
      </c>
      <c r="U183" s="164"/>
      <c r="V183" s="165"/>
      <c r="W183" s="165"/>
      <c r="X183" s="166"/>
      <c r="Y183" s="66"/>
      <c r="Z183" s="66"/>
      <c r="AA183" s="164"/>
      <c r="AB183" s="164"/>
      <c r="AC183" s="165"/>
      <c r="AD183" s="166"/>
      <c r="AE183" s="66"/>
      <c r="AF183" s="66"/>
      <c r="AG183" s="164"/>
      <c r="AH183" s="164"/>
      <c r="AI183" s="165"/>
      <c r="AJ183" s="166"/>
      <c r="AK183" s="66"/>
      <c r="AL183" s="66"/>
      <c r="AM183" s="164"/>
      <c r="AN183" s="164"/>
      <c r="AO183" s="165"/>
      <c r="AP183" s="165"/>
      <c r="AQ183" s="66"/>
      <c r="AR183" s="66"/>
      <c r="AS183" s="164"/>
      <c r="AT183" s="164"/>
      <c r="AU183" s="165"/>
      <c r="AV183" s="166" t="e">
        <f>ROUND(AV168,$G$14+1-(1+INT(LOG10(ABS(AV168)))))</f>
        <v>#DIV/0!</v>
      </c>
      <c r="AW183" s="66"/>
      <c r="AX183" s="66"/>
      <c r="AY183" s="85">
        <v>28</v>
      </c>
      <c r="AZ183" s="85"/>
      <c r="BA183" s="85">
        <f t="shared" si="8"/>
        <v>0.89853426442727535</v>
      </c>
      <c r="BB183" s="85">
        <f t="shared" si="9"/>
        <v>1.2732440010981565</v>
      </c>
      <c r="BC183" s="66"/>
      <c r="BD183" s="98">
        <f t="shared" si="10"/>
        <v>2.4849066497880004</v>
      </c>
      <c r="BE183" s="85"/>
      <c r="BF183" s="100">
        <f t="shared" si="2"/>
        <v>7.8886090522101181E-31</v>
      </c>
      <c r="BG183" s="85"/>
      <c r="BH183" s="100">
        <f t="shared" si="3"/>
        <v>0</v>
      </c>
      <c r="BI183" s="66"/>
      <c r="BJ183" s="165">
        <f t="shared" si="4"/>
        <v>12</v>
      </c>
      <c r="BK183" s="165">
        <f t="shared" si="5"/>
        <v>12</v>
      </c>
      <c r="BL183" s="164"/>
      <c r="BM183" s="164"/>
      <c r="BN183" s="164"/>
      <c r="BO183" s="164"/>
    </row>
    <row r="184" spans="1:67" x14ac:dyDescent="0.2">
      <c r="A184" s="1"/>
      <c r="N184" t="s">
        <v>28</v>
      </c>
      <c r="U184" s="164"/>
      <c r="V184" s="165"/>
      <c r="W184" s="165"/>
      <c r="X184" s="166" t="e">
        <f>ROUND(X168,$G$14+1-(1+INT(LOG10(ABS(X168)))))</f>
        <v>#NUM!</v>
      </c>
      <c r="Y184" s="66"/>
      <c r="Z184" s="66"/>
      <c r="AA184" s="164"/>
      <c r="AB184" s="164"/>
      <c r="AC184" s="165"/>
      <c r="AD184" s="166"/>
      <c r="AE184" s="66"/>
      <c r="AF184" s="66"/>
      <c r="AG184" s="164"/>
      <c r="AH184" s="164"/>
      <c r="AI184" s="165"/>
      <c r="AJ184" s="166"/>
      <c r="AK184" s="66"/>
      <c r="AL184" s="66"/>
      <c r="AM184" s="164"/>
      <c r="AN184" s="164"/>
      <c r="AO184" s="165"/>
      <c r="AP184" s="165"/>
      <c r="AQ184" s="66"/>
      <c r="AR184" s="66"/>
      <c r="AS184" s="164"/>
      <c r="AT184" s="164"/>
      <c r="AU184" s="165"/>
      <c r="AV184" s="166" t="e">
        <f>ROUND(AV169,$G$14+1-(1+INT(LOG10(ABS(AV169)))))</f>
        <v>#DIV/0!</v>
      </c>
      <c r="AW184" s="66"/>
      <c r="AX184" s="66"/>
      <c r="AY184" s="85">
        <v>29</v>
      </c>
      <c r="AZ184" s="85"/>
      <c r="BA184" s="85">
        <f t="shared" si="8"/>
        <v>0.9018553723227043</v>
      </c>
      <c r="BB184" s="85">
        <f t="shared" si="9"/>
        <v>1.2921960613294459</v>
      </c>
      <c r="BC184" s="66"/>
      <c r="BD184" s="98">
        <f t="shared" si="10"/>
        <v>2.4849066497880004</v>
      </c>
      <c r="BE184" s="85"/>
      <c r="BF184" s="100">
        <f t="shared" si="2"/>
        <v>7.8886090522101181E-31</v>
      </c>
      <c r="BG184" s="85"/>
      <c r="BH184" s="100">
        <f t="shared" si="3"/>
        <v>0</v>
      </c>
      <c r="BI184" s="66"/>
      <c r="BJ184" s="165">
        <f t="shared" si="4"/>
        <v>12</v>
      </c>
      <c r="BK184" s="165">
        <f t="shared" si="5"/>
        <v>12</v>
      </c>
      <c r="BL184" s="164"/>
      <c r="BM184" s="164"/>
      <c r="BN184" s="164"/>
      <c r="BO184" s="164"/>
    </row>
    <row r="185" spans="1:67" x14ac:dyDescent="0.2">
      <c r="A185" s="1"/>
      <c r="N185" t="s">
        <v>35</v>
      </c>
      <c r="U185" s="164"/>
      <c r="V185" s="165"/>
      <c r="W185" s="165"/>
      <c r="X185" s="166"/>
      <c r="Y185" s="66"/>
      <c r="Z185" s="66"/>
      <c r="AA185" s="164"/>
      <c r="AB185" s="164"/>
      <c r="AC185" s="165"/>
      <c r="AD185" s="166"/>
      <c r="AE185" s="66"/>
      <c r="AF185" s="66"/>
      <c r="AG185" s="164"/>
      <c r="AH185" s="164"/>
      <c r="AI185" s="165"/>
      <c r="AJ185" s="166"/>
      <c r="AK185" s="66"/>
      <c r="AL185" s="66"/>
      <c r="AM185" s="164"/>
      <c r="AN185" s="164"/>
      <c r="AO185" s="165"/>
      <c r="AP185" s="165"/>
      <c r="AQ185" s="66"/>
      <c r="AR185" s="66"/>
      <c r="AS185" s="164"/>
      <c r="AT185" s="164"/>
      <c r="AU185" s="165"/>
      <c r="AV185" s="166" t="e">
        <f>ROUND(AV170,$G$14+1-(1+INT(LOG10(ABS(AV170)))))</f>
        <v>#DIV/0!</v>
      </c>
      <c r="AW185" s="66"/>
      <c r="AX185" s="66"/>
      <c r="AY185" s="85">
        <v>30</v>
      </c>
      <c r="AZ185" s="85"/>
      <c r="BA185" s="85">
        <f t="shared" si="8"/>
        <v>0.90496614714469592</v>
      </c>
      <c r="BB185" s="85">
        <f t="shared" si="9"/>
        <v>1.3103788475750047</v>
      </c>
      <c r="BC185" s="66"/>
      <c r="BD185" s="98">
        <f t="shared" si="10"/>
        <v>2.4849066497880004</v>
      </c>
      <c r="BE185" s="85"/>
      <c r="BF185" s="100">
        <f t="shared" si="2"/>
        <v>7.8886090522101181E-31</v>
      </c>
      <c r="BG185" s="85"/>
      <c r="BH185" s="100">
        <f t="shared" si="3"/>
        <v>0</v>
      </c>
      <c r="BI185" s="66"/>
      <c r="BJ185" s="165">
        <f t="shared" si="4"/>
        <v>12</v>
      </c>
      <c r="BK185" s="165">
        <f t="shared" si="5"/>
        <v>12</v>
      </c>
      <c r="BL185" s="164"/>
      <c r="BM185" s="164"/>
      <c r="BN185" s="164"/>
      <c r="BO185" s="164"/>
    </row>
    <row r="186" spans="1:67" x14ac:dyDescent="0.2">
      <c r="A186" s="1"/>
      <c r="N186" t="s">
        <v>29</v>
      </c>
      <c r="U186" s="164"/>
      <c r="V186" s="165"/>
      <c r="W186" s="165"/>
      <c r="X186" s="166">
        <f>ROUND(X172,$G$14+1-(1+INT(LOG10(ABS(X172)))))</f>
        <v>1</v>
      </c>
      <c r="Y186" s="66"/>
      <c r="Z186" s="66"/>
      <c r="AA186" s="164"/>
      <c r="AB186" s="164"/>
      <c r="AC186" s="165"/>
      <c r="AD186" s="166">
        <f>ROUND(AD172,$G$14+1-(1+INT(LOG10(ABS(AD172)))))</f>
        <v>1</v>
      </c>
      <c r="AE186" s="66"/>
      <c r="AF186" s="66"/>
      <c r="AG186" s="164"/>
      <c r="AH186" s="164"/>
      <c r="AI186" s="165"/>
      <c r="AJ186" s="166">
        <f>ROUND(AJ172,$G$14+1-(1+INT(LOG10(ABS(AJ172)))))</f>
        <v>1</v>
      </c>
      <c r="AK186" s="66"/>
      <c r="AL186" s="66"/>
      <c r="AM186" s="164"/>
      <c r="AN186" s="164"/>
      <c r="AO186" s="165"/>
      <c r="AP186" s="166">
        <f>ROUND(AP172,$G$14+1-(1+INT(LOG10(ABS(AP172)))))</f>
        <v>1.651</v>
      </c>
      <c r="AQ186" s="66"/>
      <c r="AR186" s="66"/>
      <c r="AS186" s="164"/>
      <c r="AT186" s="164"/>
      <c r="AU186" s="165"/>
      <c r="AV186" s="166" t="e">
        <f>ROUND(AV172,$G$14+1-(1+INT(LOG10(ABS(AV172)))))</f>
        <v>#DIV/0!</v>
      </c>
      <c r="AW186" s="66"/>
      <c r="AX186" s="66"/>
      <c r="AY186" s="85">
        <v>31</v>
      </c>
      <c r="AZ186" s="85"/>
      <c r="BA186" s="85">
        <f t="shared" si="8"/>
        <v>0.90788594005267631</v>
      </c>
      <c r="BB186" s="85">
        <f t="shared" si="9"/>
        <v>1.3278486242115126</v>
      </c>
      <c r="BC186" s="66"/>
      <c r="BD186" s="98">
        <f t="shared" si="10"/>
        <v>2.4849066497880004</v>
      </c>
      <c r="BE186" s="85"/>
      <c r="BF186" s="100">
        <f t="shared" si="2"/>
        <v>7.8886090522101181E-31</v>
      </c>
      <c r="BG186" s="85"/>
      <c r="BH186" s="100">
        <f t="shared" si="3"/>
        <v>0</v>
      </c>
      <c r="BI186" s="66"/>
      <c r="BJ186" s="165">
        <f t="shared" si="4"/>
        <v>12</v>
      </c>
      <c r="BK186" s="165">
        <f t="shared" si="5"/>
        <v>12</v>
      </c>
      <c r="BL186" s="164"/>
      <c r="BM186" s="164"/>
      <c r="BN186" s="164"/>
      <c r="BO186" s="164"/>
    </row>
    <row r="187" spans="1:67" x14ac:dyDescent="0.2">
      <c r="A187" s="1"/>
      <c r="N187" t="s">
        <v>30</v>
      </c>
      <c r="U187" s="164"/>
      <c r="V187" s="165"/>
      <c r="W187" s="165"/>
      <c r="X187" s="166"/>
      <c r="Y187" s="66"/>
      <c r="Z187" s="66"/>
      <c r="AA187" s="164"/>
      <c r="AB187" s="164"/>
      <c r="AC187" s="165"/>
      <c r="AD187" s="166"/>
      <c r="AE187" s="66"/>
      <c r="AF187" s="66"/>
      <c r="AG187" s="164"/>
      <c r="AH187" s="164"/>
      <c r="AI187" s="165"/>
      <c r="AJ187" s="166"/>
      <c r="AK187" s="66"/>
      <c r="AL187" s="66"/>
      <c r="AM187" s="164"/>
      <c r="AN187" s="164"/>
      <c r="AO187" s="165"/>
      <c r="AP187" s="166"/>
      <c r="AQ187" s="66"/>
      <c r="AR187" s="66"/>
      <c r="AS187" s="164"/>
      <c r="AT187" s="164"/>
      <c r="AU187" s="165"/>
      <c r="AV187" s="165"/>
      <c r="AW187" s="66"/>
      <c r="AX187" s="66"/>
      <c r="AY187" s="85">
        <v>32</v>
      </c>
      <c r="AZ187" s="85"/>
      <c r="BA187" s="85">
        <f t="shared" si="8"/>
        <v>0.9106318010137352</v>
      </c>
      <c r="BB187" s="85">
        <f t="shared" si="9"/>
        <v>1.3446558513627329</v>
      </c>
      <c r="BC187" s="66"/>
      <c r="BD187" s="98">
        <f t="shared" si="10"/>
        <v>2.4849066497880004</v>
      </c>
      <c r="BE187" s="85"/>
      <c r="BF187" s="100">
        <f t="shared" si="2"/>
        <v>7.8886090522101181E-31</v>
      </c>
      <c r="BG187" s="85"/>
      <c r="BH187" s="100">
        <f t="shared" si="3"/>
        <v>0</v>
      </c>
      <c r="BI187" s="66"/>
      <c r="BJ187" s="165">
        <f t="shared" si="4"/>
        <v>12</v>
      </c>
      <c r="BK187" s="165">
        <f t="shared" si="5"/>
        <v>12</v>
      </c>
      <c r="BL187" s="164"/>
      <c r="BM187" s="164"/>
      <c r="BN187" s="164"/>
      <c r="BO187" s="164"/>
    </row>
    <row r="188" spans="1:67" x14ac:dyDescent="0.2">
      <c r="A188" s="1"/>
      <c r="N188" t="s">
        <v>70</v>
      </c>
      <c r="U188" s="164"/>
      <c r="V188" s="165"/>
      <c r="W188" s="165"/>
      <c r="X188" s="166">
        <f>ROUND(X174,$G$14-(1+INT(LOG10(ABS(X174)))))</f>
        <v>12</v>
      </c>
      <c r="Y188" s="66"/>
      <c r="Z188" s="66"/>
      <c r="AA188" s="164"/>
      <c r="AB188" s="164"/>
      <c r="AC188" s="165"/>
      <c r="AD188" s="166">
        <f>ROUND(AD174,$G$14-(1+INT(LOG10(ABS(AD174)))))</f>
        <v>12</v>
      </c>
      <c r="AE188" s="66"/>
      <c r="AF188" s="66"/>
      <c r="AG188" s="164"/>
      <c r="AH188" s="164"/>
      <c r="AI188" s="165"/>
      <c r="AJ188" s="166">
        <f>ROUND(AJ174,$G$14-(1+INT(LOG10(ABS(AJ174)))))</f>
        <v>12</v>
      </c>
      <c r="AK188" s="66"/>
      <c r="AL188" s="66"/>
      <c r="AM188" s="164"/>
      <c r="AN188" s="164"/>
      <c r="AO188" s="165"/>
      <c r="AP188" s="166">
        <f>ROUND(AP174,$G$14-(1+INT(LOG10(ABS(AP174)))))</f>
        <v>19.8</v>
      </c>
      <c r="AQ188" s="66"/>
      <c r="AR188" s="66"/>
      <c r="AS188" s="164"/>
      <c r="AT188" s="164"/>
      <c r="AU188" s="165"/>
      <c r="AV188" s="166" t="e">
        <f>ROUND(AV174,$G$14+1-(1+INT(LOG10(ABS(AV174)))))</f>
        <v>#DIV/0!</v>
      </c>
      <c r="AW188" s="66"/>
      <c r="AX188" s="66"/>
      <c r="AY188" s="85">
        <v>33</v>
      </c>
      <c r="AZ188" s="85"/>
      <c r="BA188" s="85">
        <f t="shared" si="8"/>
        <v>0.91321881070852506</v>
      </c>
      <c r="BB188" s="85">
        <f t="shared" si="9"/>
        <v>1.3608459460609088</v>
      </c>
      <c r="BC188" s="66"/>
      <c r="BD188" s="98">
        <f t="shared" si="10"/>
        <v>2.4849066497880004</v>
      </c>
      <c r="BE188" s="85"/>
      <c r="BF188" s="100">
        <f t="shared" ref="BF188:BF219" si="11">IF(BD188="NoValue","NoValue",POWER(BD188-$X$160,2))</f>
        <v>7.8886090522101181E-31</v>
      </c>
      <c r="BG188" s="85"/>
      <c r="BH188" s="100">
        <f t="shared" ref="BH188:BH219" si="12">IF(BF188="NoValue","NoValue",POWER(D52-$AJ$162,2))</f>
        <v>0</v>
      </c>
      <c r="BI188" s="66"/>
      <c r="BJ188" s="165">
        <f t="shared" ref="BJ188:BJ219" si="13">IF(D52="ND",0,D52)</f>
        <v>12</v>
      </c>
      <c r="BK188" s="165">
        <f t="shared" ref="BK188:BK219" si="14">IF(D52="ND",1,D52)</f>
        <v>12</v>
      </c>
      <c r="BL188" s="164"/>
      <c r="BM188" s="164"/>
      <c r="BN188" s="164"/>
      <c r="BO188" s="164"/>
    </row>
    <row r="189" spans="1:67" x14ac:dyDescent="0.2">
      <c r="A189" s="1"/>
      <c r="N189" t="s">
        <v>71</v>
      </c>
      <c r="U189" s="164"/>
      <c r="V189" s="164"/>
      <c r="W189" s="164"/>
      <c r="X189" s="169"/>
      <c r="Y189" s="66"/>
      <c r="Z189" s="66"/>
      <c r="AA189" s="164"/>
      <c r="AB189" s="164"/>
      <c r="AC189" s="164"/>
      <c r="AD189" s="169"/>
      <c r="AE189" s="66"/>
      <c r="AF189" s="66"/>
      <c r="AG189" s="164"/>
      <c r="AH189" s="164"/>
      <c r="AI189" s="164"/>
      <c r="AJ189" s="169"/>
      <c r="AK189" s="66"/>
      <c r="AL189" s="66"/>
      <c r="AM189" s="164"/>
      <c r="AN189" s="164"/>
      <c r="AO189" s="164"/>
      <c r="AP189" s="169"/>
      <c r="AQ189" s="66"/>
      <c r="AR189" s="66"/>
      <c r="AS189" s="164"/>
      <c r="AT189" s="164"/>
      <c r="AU189" s="164"/>
      <c r="AV189" s="164"/>
      <c r="AW189" s="66"/>
      <c r="AX189" s="66"/>
      <c r="AY189" s="85">
        <v>34</v>
      </c>
      <c r="AZ189" s="85"/>
      <c r="BA189" s="85">
        <f t="shared" si="8"/>
        <v>0.91566035664937462</v>
      </c>
      <c r="BB189" s="85">
        <f t="shared" si="9"/>
        <v>1.376459923646937</v>
      </c>
      <c r="BC189" s="66"/>
      <c r="BD189" s="98">
        <f t="shared" si="10"/>
        <v>2.4849066497880004</v>
      </c>
      <c r="BE189" s="85"/>
      <c r="BF189" s="100">
        <f t="shared" si="11"/>
        <v>7.8886090522101181E-31</v>
      </c>
      <c r="BG189" s="85"/>
      <c r="BH189" s="100">
        <f t="shared" si="12"/>
        <v>0</v>
      </c>
      <c r="BI189" s="66"/>
      <c r="BJ189" s="165">
        <f t="shared" si="13"/>
        <v>12</v>
      </c>
      <c r="BK189" s="165">
        <f t="shared" si="14"/>
        <v>12</v>
      </c>
      <c r="BL189" s="164"/>
      <c r="BM189" s="164"/>
      <c r="BN189" s="164"/>
      <c r="BO189" s="164"/>
    </row>
    <row r="190" spans="1:67" x14ac:dyDescent="0.2">
      <c r="A190" s="1"/>
      <c r="N190" t="s">
        <v>74</v>
      </c>
      <c r="Q190" s="295" t="s">
        <v>4</v>
      </c>
      <c r="R190" s="295"/>
      <c r="S190" s="295"/>
      <c r="T190" s="295"/>
      <c r="U190" s="164"/>
      <c r="V190" s="165">
        <f>IF(G16=95,VLOOKUP(X156,AY156:BB275,AY156+3),VLOOKUP(X156,AY282:BB401,AY282+3))</f>
        <v>1.4212992133386413</v>
      </c>
      <c r="W190" s="165"/>
      <c r="X190" s="166">
        <f>ROUND(V190,$G$14+1-(1+INT(LOG10(ABS(V190)))))</f>
        <v>1.421</v>
      </c>
      <c r="Y190" s="66"/>
      <c r="Z190" s="66"/>
      <c r="AA190" s="164"/>
      <c r="AB190" s="164"/>
      <c r="AC190" s="165">
        <f>IF(G16=95,VLOOKUP(AD156,AY156:BB275,AY156+3),VLOOKUP(AD156,AY282:BB401,AY282+3))</f>
        <v>1.4212992133386413</v>
      </c>
      <c r="AD190" s="166">
        <f>ROUND(AC190,$G$14+1-(1+INT(LOG10(ABS(AC190)))))</f>
        <v>1.421</v>
      </c>
      <c r="AE190" s="66"/>
      <c r="AF190" s="66"/>
      <c r="AG190" s="164"/>
      <c r="AH190" s="164"/>
      <c r="AI190" s="165">
        <f>IF(G16=95,VLOOKUP(AJ156,AY156:BB275,AY156+3),VLOOKUP(AJ156,AY282:BB401,AY282+3))</f>
        <v>1.4212992133386413</v>
      </c>
      <c r="AJ190" s="166">
        <f>ROUND(AI190,$G$14+1-(1+INT(LOG10(ABS(AI190)))))</f>
        <v>1.421</v>
      </c>
      <c r="AK190" s="66"/>
      <c r="AL190" s="66"/>
      <c r="AM190" s="164"/>
      <c r="AN190" s="164"/>
      <c r="AO190" s="165">
        <f>IF(G16=95,VLOOKUP(AP156,AY156:BB275,AY156+3),VLOOKUP(AP156,AY282:BB401,AY282+3))</f>
        <v>1.4212992133386413</v>
      </c>
      <c r="AP190" s="166">
        <f>ROUND(AO190,$G$14+1-(1+INT(LOG10(ABS(AO190)))))</f>
        <v>1.421</v>
      </c>
      <c r="AQ190" s="66"/>
      <c r="AR190" s="66"/>
      <c r="AS190" s="164"/>
      <c r="AT190" s="164"/>
      <c r="AU190" s="165">
        <f>IF(G16=95,VLOOKUP(AV156,AY156:BB275,AY156+3),VLOOKUP(AV156,AY282:BB401,AY282+3))</f>
        <v>1.4212992133386413</v>
      </c>
      <c r="AV190" s="166">
        <f>ROUND(AU190,$G$14+1-(1+INT(LOG10(ABS(AU190)))))</f>
        <v>1.421</v>
      </c>
      <c r="AW190" s="66"/>
      <c r="AX190" s="66"/>
      <c r="AY190" s="85">
        <v>35</v>
      </c>
      <c r="AZ190" s="85"/>
      <c r="BA190" s="85">
        <f t="shared" si="8"/>
        <v>0.91796836414332961</v>
      </c>
      <c r="BB190" s="85">
        <f t="shared" si="9"/>
        <v>1.3915349412007822</v>
      </c>
      <c r="BC190" s="66"/>
      <c r="BD190" s="98">
        <f t="shared" si="10"/>
        <v>2.4849066497880004</v>
      </c>
      <c r="BE190" s="85"/>
      <c r="BF190" s="100">
        <f t="shared" si="11"/>
        <v>7.8886090522101181E-31</v>
      </c>
      <c r="BG190" s="85"/>
      <c r="BH190" s="100">
        <f t="shared" si="12"/>
        <v>0</v>
      </c>
      <c r="BI190" s="66"/>
      <c r="BJ190" s="165">
        <f t="shared" si="13"/>
        <v>12</v>
      </c>
      <c r="BK190" s="165">
        <f t="shared" si="14"/>
        <v>12</v>
      </c>
      <c r="BL190" s="164"/>
      <c r="BM190" s="164"/>
      <c r="BN190" s="164"/>
      <c r="BO190" s="164"/>
    </row>
    <row r="191" spans="1:67" x14ac:dyDescent="0.2">
      <c r="A191" s="1"/>
      <c r="N191" t="s">
        <v>31</v>
      </c>
      <c r="Q191" s="295"/>
      <c r="R191" s="295"/>
      <c r="S191" s="295"/>
      <c r="T191" s="295"/>
      <c r="U191" s="164"/>
      <c r="V191" s="165"/>
      <c r="W191" s="165"/>
      <c r="X191" s="166"/>
      <c r="Y191" s="66"/>
      <c r="Z191" s="66"/>
      <c r="AA191" s="164"/>
      <c r="AB191" s="164"/>
      <c r="AC191" s="165"/>
      <c r="AD191" s="166"/>
      <c r="AE191" s="66"/>
      <c r="AF191" s="66"/>
      <c r="AG191" s="164"/>
      <c r="AH191" s="164"/>
      <c r="AI191" s="165"/>
      <c r="AJ191" s="166"/>
      <c r="AK191" s="66"/>
      <c r="AL191" s="66"/>
      <c r="AM191" s="164"/>
      <c r="AN191" s="164"/>
      <c r="AO191" s="165"/>
      <c r="AP191" s="166"/>
      <c r="AQ191" s="66"/>
      <c r="AR191" s="66"/>
      <c r="AS191" s="164"/>
      <c r="AT191" s="164"/>
      <c r="AU191" s="165"/>
      <c r="AV191" s="166"/>
      <c r="AW191" s="66"/>
      <c r="AX191" s="66"/>
      <c r="AY191" s="85">
        <v>36</v>
      </c>
      <c r="AZ191" s="85"/>
      <c r="BA191" s="85">
        <f t="shared" si="8"/>
        <v>0.92015349048010564</v>
      </c>
      <c r="BB191" s="85">
        <f t="shared" si="9"/>
        <v>1.4061047603231105</v>
      </c>
      <c r="BC191" s="66"/>
      <c r="BD191" s="98">
        <f t="shared" si="10"/>
        <v>2.4849066497880004</v>
      </c>
      <c r="BE191" s="85"/>
      <c r="BF191" s="100">
        <f t="shared" si="11"/>
        <v>7.8886090522101181E-31</v>
      </c>
      <c r="BG191" s="85"/>
      <c r="BH191" s="100">
        <f t="shared" si="12"/>
        <v>0</v>
      </c>
      <c r="BI191" s="66"/>
      <c r="BJ191" s="165">
        <f t="shared" si="13"/>
        <v>12</v>
      </c>
      <c r="BK191" s="165">
        <f t="shared" si="14"/>
        <v>12</v>
      </c>
      <c r="BL191" s="164"/>
      <c r="BM191" s="164"/>
      <c r="BN191" s="164"/>
      <c r="BO191" s="164"/>
    </row>
    <row r="192" spans="1:67" x14ac:dyDescent="0.2">
      <c r="A192" s="1"/>
      <c r="Q192" s="295"/>
      <c r="R192" s="295"/>
      <c r="S192" s="295"/>
      <c r="T192" s="295"/>
      <c r="U192" s="164"/>
      <c r="V192" s="165">
        <f>MAX(D20:D138)</f>
        <v>12</v>
      </c>
      <c r="W192" s="165"/>
      <c r="X192" s="166"/>
      <c r="Y192" s="66"/>
      <c r="Z192" s="106"/>
      <c r="AA192" s="164"/>
      <c r="AB192" s="164"/>
      <c r="AC192" s="165">
        <f>MAX(D20:D138)</f>
        <v>12</v>
      </c>
      <c r="AD192" s="166"/>
      <c r="AE192" s="66"/>
      <c r="AF192" s="66"/>
      <c r="AG192" s="164"/>
      <c r="AH192" s="164"/>
      <c r="AI192" s="165">
        <f>MAX(D20:D138)</f>
        <v>12</v>
      </c>
      <c r="AJ192" s="166"/>
      <c r="AK192" s="66"/>
      <c r="AL192" s="66"/>
      <c r="AM192" s="164"/>
      <c r="AN192" s="164"/>
      <c r="AO192" s="165">
        <f>MAX(D20:D138)</f>
        <v>12</v>
      </c>
      <c r="AP192" s="166"/>
      <c r="AQ192" s="66"/>
      <c r="AR192" s="66"/>
      <c r="AS192" s="164"/>
      <c r="AT192" s="164"/>
      <c r="AU192" s="165">
        <f>MAX(D20:D138)</f>
        <v>12</v>
      </c>
      <c r="AV192" s="166"/>
      <c r="AW192" s="66"/>
      <c r="AX192" s="66"/>
      <c r="AY192" s="85">
        <v>37</v>
      </c>
      <c r="AZ192" s="85"/>
      <c r="BA192" s="85">
        <f t="shared" si="8"/>
        <v>0.92222528899486211</v>
      </c>
      <c r="BB192" s="85">
        <f t="shared" si="9"/>
        <v>1.420200143133779</v>
      </c>
      <c r="BC192" s="66"/>
      <c r="BD192" s="98">
        <f t="shared" si="10"/>
        <v>2.4849066497880004</v>
      </c>
      <c r="BE192" s="85"/>
      <c r="BF192" s="100">
        <f t="shared" si="11"/>
        <v>7.8886090522101181E-31</v>
      </c>
      <c r="BG192" s="85"/>
      <c r="BH192" s="100">
        <f t="shared" si="12"/>
        <v>0</v>
      </c>
      <c r="BI192" s="66"/>
      <c r="BJ192" s="165">
        <f t="shared" si="13"/>
        <v>12</v>
      </c>
      <c r="BK192" s="165">
        <f t="shared" si="14"/>
        <v>12</v>
      </c>
      <c r="BL192" s="164"/>
      <c r="BM192" s="164"/>
      <c r="BN192" s="164"/>
      <c r="BO192" s="164"/>
    </row>
    <row r="193" spans="1:67" x14ac:dyDescent="0.2">
      <c r="A193" s="1"/>
      <c r="N193" t="s">
        <v>53</v>
      </c>
      <c r="Q193" s="295"/>
      <c r="R193" s="295"/>
      <c r="S193" s="295"/>
      <c r="T193" s="295"/>
      <c r="U193" s="164"/>
      <c r="V193" s="165"/>
      <c r="W193" s="165"/>
      <c r="X193" s="166"/>
      <c r="Y193" s="66"/>
      <c r="Z193" s="66"/>
      <c r="AA193" s="164"/>
      <c r="AB193" s="164"/>
      <c r="AC193" s="165"/>
      <c r="AD193" s="166"/>
      <c r="AE193" s="66"/>
      <c r="AF193" s="66"/>
      <c r="AG193" s="164"/>
      <c r="AH193" s="164"/>
      <c r="AI193" s="165"/>
      <c r="AJ193" s="166"/>
      <c r="AK193" s="66"/>
      <c r="AL193" s="66"/>
      <c r="AM193" s="164"/>
      <c r="AN193" s="164"/>
      <c r="AO193" s="165"/>
      <c r="AP193" s="166"/>
      <c r="AQ193" s="66"/>
      <c r="AR193" s="66"/>
      <c r="AS193" s="164"/>
      <c r="AT193" s="164"/>
      <c r="AU193" s="165"/>
      <c r="AV193" s="166"/>
      <c r="AW193" s="66"/>
      <c r="AX193" s="66"/>
      <c r="AY193" s="85">
        <v>38</v>
      </c>
      <c r="AZ193" s="85"/>
      <c r="BA193" s="85">
        <f t="shared" si="8"/>
        <v>0.92419234831703545</v>
      </c>
      <c r="BB193" s="85">
        <f t="shared" si="9"/>
        <v>1.4338491926606862</v>
      </c>
      <c r="BC193" s="66"/>
      <c r="BD193" s="98">
        <f t="shared" si="10"/>
        <v>2.4849066497880004</v>
      </c>
      <c r="BE193" s="85"/>
      <c r="BF193" s="100">
        <f t="shared" si="11"/>
        <v>7.8886090522101181E-31</v>
      </c>
      <c r="BG193" s="85"/>
      <c r="BH193" s="100">
        <f t="shared" si="12"/>
        <v>0</v>
      </c>
      <c r="BI193" s="66"/>
      <c r="BJ193" s="165">
        <f t="shared" si="13"/>
        <v>12</v>
      </c>
      <c r="BK193" s="165">
        <f t="shared" si="14"/>
        <v>12</v>
      </c>
      <c r="BL193" s="164"/>
      <c r="BM193" s="164"/>
      <c r="BN193" s="164"/>
      <c r="BO193" s="164"/>
    </row>
    <row r="194" spans="1:67" x14ac:dyDescent="0.2">
      <c r="A194" s="1"/>
      <c r="N194" t="s">
        <v>54</v>
      </c>
      <c r="Q194" s="295"/>
      <c r="R194" s="295"/>
      <c r="S194" s="295"/>
      <c r="T194" s="295"/>
      <c r="U194" s="164"/>
      <c r="V194" s="165">
        <f>LN(POWER(X168,2)+1)</f>
        <v>0</v>
      </c>
      <c r="W194" s="165"/>
      <c r="X194" s="166" t="e">
        <f>ROUND(V194,$G$14+1-(1+INT(LOG10(ABS(V194)))))</f>
        <v>#NUM!</v>
      </c>
      <c r="Y194" s="66"/>
      <c r="Z194" s="66"/>
      <c r="AA194" s="164"/>
      <c r="AB194" s="164"/>
      <c r="AC194" s="165">
        <f>LN(POWER(AD168,2)+1)</f>
        <v>0</v>
      </c>
      <c r="AD194" s="166" t="e">
        <f>ROUND(AC194,$G$14+1-(1+INT(LOG10(ABS(AC194)))))</f>
        <v>#NUM!</v>
      </c>
      <c r="AE194" s="66"/>
      <c r="AF194" s="66"/>
      <c r="AG194" s="164"/>
      <c r="AH194" s="164"/>
      <c r="AI194" s="165">
        <f>AJ164</f>
        <v>0</v>
      </c>
      <c r="AJ194" s="166" t="e">
        <f>ROUND(AI194,$G$14+1-(1+INT(LOG10(ABS(AI194)))))</f>
        <v>#NUM!</v>
      </c>
      <c r="AK194" s="66"/>
      <c r="AL194" s="66"/>
      <c r="AM194" s="164"/>
      <c r="AN194" s="164"/>
      <c r="AO194" s="165">
        <f>LN(POWER(AP168,2)+1)</f>
        <v>0.30748469974796055</v>
      </c>
      <c r="AP194" s="166">
        <f>ROUND(AO194,$G$14+1-(1+INT(LOG10(ABS(AO194)))))</f>
        <v>0.3075</v>
      </c>
      <c r="AQ194" s="66"/>
      <c r="AR194" s="66"/>
      <c r="AS194" s="164"/>
      <c r="AT194" s="164"/>
      <c r="AU194" s="165" t="e">
        <f>LN(POWER(AV170,2)+1)</f>
        <v>#DIV/0!</v>
      </c>
      <c r="AV194" s="166" t="e">
        <f>ROUND(AU194,$G$14+1-(1+INT(LOG10(ABS(AU194)))))</f>
        <v>#DIV/0!</v>
      </c>
      <c r="AW194" s="66"/>
      <c r="AX194" s="66"/>
      <c r="AY194" s="85">
        <v>39</v>
      </c>
      <c r="AZ194" s="85"/>
      <c r="BA194" s="85">
        <f t="shared" si="8"/>
        <v>0.92606241107331344</v>
      </c>
      <c r="BB194" s="85">
        <f t="shared" si="9"/>
        <v>1.4470776466799498</v>
      </c>
      <c r="BC194" s="66"/>
      <c r="BD194" s="98">
        <f t="shared" si="10"/>
        <v>2.4849066497880004</v>
      </c>
      <c r="BE194" s="85"/>
      <c r="BF194" s="100">
        <f t="shared" si="11"/>
        <v>7.8886090522101181E-31</v>
      </c>
      <c r="BG194" s="85"/>
      <c r="BH194" s="100">
        <f t="shared" si="12"/>
        <v>0</v>
      </c>
      <c r="BI194" s="66"/>
      <c r="BJ194" s="165">
        <f t="shared" si="13"/>
        <v>12</v>
      </c>
      <c r="BK194" s="165">
        <f t="shared" si="14"/>
        <v>12</v>
      </c>
      <c r="BL194" s="164"/>
      <c r="BM194" s="164"/>
      <c r="BN194" s="164"/>
      <c r="BO194" s="164"/>
    </row>
    <row r="195" spans="1:67" x14ac:dyDescent="0.2">
      <c r="A195" s="1"/>
      <c r="N195" t="s">
        <v>55</v>
      </c>
      <c r="Q195" s="295"/>
      <c r="R195" s="295"/>
      <c r="S195" s="295"/>
      <c r="T195" s="295"/>
      <c r="U195" s="164"/>
      <c r="V195" s="165"/>
      <c r="W195" s="165"/>
      <c r="X195" s="166"/>
      <c r="Y195" s="66"/>
      <c r="Z195" s="66"/>
      <c r="AA195" s="164"/>
      <c r="AB195" s="164"/>
      <c r="AC195" s="165"/>
      <c r="AD195" s="166"/>
      <c r="AE195" s="66"/>
      <c r="AF195" s="66"/>
      <c r="AG195" s="164"/>
      <c r="AH195" s="164"/>
      <c r="AI195" s="165"/>
      <c r="AJ195" s="166"/>
      <c r="AK195" s="66"/>
      <c r="AL195" s="66"/>
      <c r="AM195" s="164"/>
      <c r="AN195" s="164"/>
      <c r="AO195" s="165"/>
      <c r="AP195" s="166"/>
      <c r="AQ195" s="66"/>
      <c r="AR195" s="66"/>
      <c r="AS195" s="164"/>
      <c r="AT195" s="164"/>
      <c r="AU195" s="165"/>
      <c r="AV195" s="166"/>
      <c r="AW195" s="66"/>
      <c r="AX195" s="66"/>
      <c r="AY195" s="85">
        <v>40</v>
      </c>
      <c r="AZ195" s="85"/>
      <c r="BA195" s="85">
        <f t="shared" si="8"/>
        <v>0.92784247549448551</v>
      </c>
      <c r="BB195" s="85">
        <f t="shared" si="9"/>
        <v>1.4599091323986104</v>
      </c>
      <c r="BC195" s="66"/>
      <c r="BD195" s="98">
        <f t="shared" si="10"/>
        <v>2.4849066497880004</v>
      </c>
      <c r="BE195" s="85"/>
      <c r="BF195" s="100">
        <f t="shared" si="11"/>
        <v>7.8886090522101181E-31</v>
      </c>
      <c r="BG195" s="85"/>
      <c r="BH195" s="100">
        <f t="shared" si="12"/>
        <v>0</v>
      </c>
      <c r="BI195" s="66"/>
      <c r="BJ195" s="165">
        <f t="shared" si="13"/>
        <v>12</v>
      </c>
      <c r="BK195" s="165">
        <f t="shared" si="14"/>
        <v>12</v>
      </c>
      <c r="BL195" s="164"/>
      <c r="BM195" s="164"/>
      <c r="BN195" s="164"/>
      <c r="BO195" s="164"/>
    </row>
    <row r="196" spans="1:67" x14ac:dyDescent="0.2">
      <c r="A196" s="1"/>
      <c r="N196" t="s">
        <v>56</v>
      </c>
      <c r="Q196" s="295"/>
      <c r="R196" s="295"/>
      <c r="S196" s="295"/>
      <c r="T196" s="295"/>
      <c r="U196" s="164"/>
      <c r="V196" s="165">
        <f>SQRT(V194)</f>
        <v>0</v>
      </c>
      <c r="W196" s="165"/>
      <c r="X196" s="166" t="e">
        <f>ROUND(V196,$G$14+1-(1+INT(LOG10(ABS(V196)))))</f>
        <v>#NUM!</v>
      </c>
      <c r="Y196" s="66"/>
      <c r="Z196" s="66"/>
      <c r="AA196" s="164"/>
      <c r="AB196" s="164"/>
      <c r="AC196" s="165">
        <f>SQRT(AC194)</f>
        <v>0</v>
      </c>
      <c r="AD196" s="166" t="e">
        <f>ROUND(AC196,$G$14+1-(1+INT(LOG10(ABS(AC196)))))</f>
        <v>#NUM!</v>
      </c>
      <c r="AE196" s="66"/>
      <c r="AF196" s="66"/>
      <c r="AG196" s="164"/>
      <c r="AH196" s="164"/>
      <c r="AI196" s="165">
        <f>SQRT(AI194)</f>
        <v>0</v>
      </c>
      <c r="AJ196" s="166" t="e">
        <f>ROUND(AI196,$G$14+1-(1+INT(LOG10(ABS(AI196)))))</f>
        <v>#NUM!</v>
      </c>
      <c r="AK196" s="66"/>
      <c r="AL196" s="66"/>
      <c r="AM196" s="164"/>
      <c r="AN196" s="164"/>
      <c r="AO196" s="165">
        <f>SQRT(AO194)</f>
        <v>0.55451302937619107</v>
      </c>
      <c r="AP196" s="166">
        <f>ROUND(AO196,$G$14+1-(1+INT(LOG10(ABS(AO196)))))</f>
        <v>0.55449999999999999</v>
      </c>
      <c r="AQ196" s="66"/>
      <c r="AR196" s="66"/>
      <c r="AS196" s="164"/>
      <c r="AT196" s="164"/>
      <c r="AU196" s="165" t="e">
        <f>SQRT(AU194)</f>
        <v>#DIV/0!</v>
      </c>
      <c r="AV196" s="166" t="e">
        <f>ROUND(AU196,$G$14+1-(1+INT(LOG10(ABS(AU196)))))</f>
        <v>#DIV/0!</v>
      </c>
      <c r="AW196" s="66"/>
      <c r="AX196" s="66"/>
      <c r="AY196" s="85">
        <v>41</v>
      </c>
      <c r="AZ196" s="85"/>
      <c r="BA196" s="85">
        <f t="shared" si="8"/>
        <v>0.92953888272983598</v>
      </c>
      <c r="BB196" s="85">
        <f t="shared" si="9"/>
        <v>1.4723653880430223</v>
      </c>
      <c r="BC196" s="66"/>
      <c r="BD196" s="98">
        <f t="shared" si="10"/>
        <v>2.4849066497880004</v>
      </c>
      <c r="BE196" s="85"/>
      <c r="BF196" s="100">
        <f t="shared" si="11"/>
        <v>7.8886090522101181E-31</v>
      </c>
      <c r="BG196" s="85"/>
      <c r="BH196" s="100">
        <f t="shared" si="12"/>
        <v>0</v>
      </c>
      <c r="BI196" s="66"/>
      <c r="BJ196" s="165">
        <f t="shared" si="13"/>
        <v>12</v>
      </c>
      <c r="BK196" s="165">
        <f t="shared" si="14"/>
        <v>12</v>
      </c>
      <c r="BL196" s="164"/>
      <c r="BM196" s="164"/>
      <c r="BN196" s="164"/>
      <c r="BO196" s="164"/>
    </row>
    <row r="197" spans="1:67" x14ac:dyDescent="0.2">
      <c r="A197" s="1"/>
      <c r="N197" t="s">
        <v>57</v>
      </c>
      <c r="Q197" s="60"/>
      <c r="R197" s="60"/>
      <c r="S197" s="60"/>
      <c r="T197" s="60"/>
      <c r="U197" s="170"/>
      <c r="V197" s="170"/>
      <c r="W197" s="170"/>
      <c r="X197" s="170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105"/>
      <c r="AJ197" s="66"/>
      <c r="AK197" s="66"/>
      <c r="AL197" s="66"/>
      <c r="AM197" s="66"/>
      <c r="AN197" s="66"/>
      <c r="AO197" s="105"/>
      <c r="AP197" s="66"/>
      <c r="AQ197" s="66"/>
      <c r="AR197" s="66"/>
      <c r="AS197" s="164"/>
      <c r="AT197" s="164"/>
      <c r="AU197" s="164"/>
      <c r="AV197" s="164"/>
      <c r="AW197" s="66"/>
      <c r="AX197" s="66"/>
      <c r="AY197" s="85">
        <v>42</v>
      </c>
      <c r="AZ197" s="85"/>
      <c r="BA197" s="85">
        <f t="shared" si="8"/>
        <v>0.93115739215960514</v>
      </c>
      <c r="BB197" s="85">
        <f t="shared" si="9"/>
        <v>1.4844664563528902</v>
      </c>
      <c r="BC197" s="66"/>
      <c r="BD197" s="98">
        <f t="shared" si="10"/>
        <v>2.4849066497880004</v>
      </c>
      <c r="BE197" s="85"/>
      <c r="BF197" s="100">
        <f t="shared" si="11"/>
        <v>7.8886090522101181E-31</v>
      </c>
      <c r="BG197" s="85"/>
      <c r="BH197" s="100">
        <f t="shared" si="12"/>
        <v>0</v>
      </c>
      <c r="BI197" s="66"/>
      <c r="BJ197" s="165">
        <f t="shared" si="13"/>
        <v>12</v>
      </c>
      <c r="BK197" s="165">
        <f t="shared" si="14"/>
        <v>12</v>
      </c>
      <c r="BL197" s="164"/>
      <c r="BM197" s="164"/>
      <c r="BN197" s="164"/>
      <c r="BO197" s="164"/>
    </row>
    <row r="198" spans="1:67" x14ac:dyDescent="0.2">
      <c r="A198" s="1"/>
      <c r="Q198" s="60"/>
      <c r="R198" s="60"/>
      <c r="S198" s="60"/>
      <c r="T198" s="60"/>
      <c r="U198" s="164"/>
      <c r="V198" s="170"/>
      <c r="W198" s="170"/>
      <c r="X198" s="171"/>
      <c r="Y198" s="66"/>
      <c r="Z198" s="66"/>
      <c r="AA198" s="66"/>
      <c r="AB198" s="66"/>
      <c r="AC198" s="66"/>
      <c r="AD198" s="66"/>
      <c r="AE198" s="66"/>
      <c r="AF198" s="66"/>
      <c r="AG198" s="66"/>
      <c r="AH198" s="105"/>
      <c r="AI198" s="105"/>
      <c r="AJ198" s="66"/>
      <c r="AK198" s="66"/>
      <c r="AL198" s="66"/>
      <c r="AM198" s="66"/>
      <c r="AN198" s="66"/>
      <c r="AO198" s="105"/>
      <c r="AP198" s="66"/>
      <c r="AQ198" s="66"/>
      <c r="AR198" s="66"/>
      <c r="AS198" s="292" t="s">
        <v>5</v>
      </c>
      <c r="AT198" s="293"/>
      <c r="AU198" s="165">
        <f>IF($G$8="Modified Delta-Lognormal",AV188,IF($G$8="Delta-Lognormal",X188,IF($G$8="Default",AP188,IF($G$8="Normal",AJ188,AD188))))</f>
        <v>19.8</v>
      </c>
      <c r="AV198" s="166">
        <f>ROUND(AU198,G14-(1+INT(LOG10(ABS(AU198)))))</f>
        <v>19.8</v>
      </c>
      <c r="AW198" s="66"/>
      <c r="AX198" s="66"/>
      <c r="AY198" s="85">
        <v>43</v>
      </c>
      <c r="AZ198" s="85"/>
      <c r="BA198" s="85">
        <f t="shared" si="8"/>
        <v>0.93270324658613213</v>
      </c>
      <c r="BB198" s="85">
        <f t="shared" si="9"/>
        <v>1.4962308541250058</v>
      </c>
      <c r="BC198" s="66"/>
      <c r="BD198" s="98">
        <f t="shared" si="10"/>
        <v>2.4849066497880004</v>
      </c>
      <c r="BE198" s="85"/>
      <c r="BF198" s="100">
        <f t="shared" si="11"/>
        <v>7.8886090522101181E-31</v>
      </c>
      <c r="BG198" s="85"/>
      <c r="BH198" s="100">
        <f t="shared" si="12"/>
        <v>0</v>
      </c>
      <c r="BI198" s="66"/>
      <c r="BJ198" s="165">
        <f t="shared" si="13"/>
        <v>12</v>
      </c>
      <c r="BK198" s="165">
        <f t="shared" si="14"/>
        <v>12</v>
      </c>
      <c r="BL198" s="164"/>
      <c r="BM198" s="164"/>
      <c r="BN198" s="164"/>
      <c r="BO198" s="164"/>
    </row>
    <row r="199" spans="1:67" x14ac:dyDescent="0.2">
      <c r="A199" s="1"/>
      <c r="N199" t="s">
        <v>59</v>
      </c>
      <c r="Q199" s="60"/>
      <c r="R199" s="60"/>
      <c r="S199" s="60"/>
      <c r="T199" s="60"/>
      <c r="U199" s="164"/>
      <c r="V199" s="170"/>
      <c r="W199" s="170"/>
      <c r="X199" s="170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293"/>
      <c r="AT199" s="293"/>
      <c r="AU199" s="165"/>
      <c r="AV199" s="165"/>
      <c r="AW199" s="66"/>
      <c r="AX199" s="66"/>
      <c r="AY199" s="85">
        <v>44</v>
      </c>
      <c r="AZ199" s="85"/>
      <c r="BA199" s="85">
        <f t="shared" si="8"/>
        <v>0.93418122885506605</v>
      </c>
      <c r="BB199" s="85">
        <f t="shared" si="9"/>
        <v>1.5076757212576952</v>
      </c>
      <c r="BC199" s="66"/>
      <c r="BD199" s="98">
        <f t="shared" si="10"/>
        <v>2.4849066497880004</v>
      </c>
      <c r="BE199" s="85"/>
      <c r="BF199" s="100">
        <f t="shared" si="11"/>
        <v>7.8886090522101181E-31</v>
      </c>
      <c r="BG199" s="85"/>
      <c r="BH199" s="100">
        <f t="shared" si="12"/>
        <v>0</v>
      </c>
      <c r="BI199" s="66"/>
      <c r="BJ199" s="165">
        <f t="shared" si="13"/>
        <v>12</v>
      </c>
      <c r="BK199" s="165">
        <f t="shared" si="14"/>
        <v>12</v>
      </c>
      <c r="BL199" s="164"/>
      <c r="BM199" s="164"/>
      <c r="BN199" s="164"/>
      <c r="BO199" s="164"/>
    </row>
    <row r="200" spans="1:67" x14ac:dyDescent="0.2">
      <c r="A200" s="1"/>
      <c r="N200" t="s">
        <v>60</v>
      </c>
      <c r="Q200" s="60"/>
      <c r="R200" s="60"/>
      <c r="S200" s="60"/>
      <c r="T200" s="60"/>
      <c r="U200" s="164"/>
      <c r="V200" s="170"/>
      <c r="W200" s="170"/>
      <c r="X200" s="170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107"/>
      <c r="AP200" s="66"/>
      <c r="AQ200" s="66"/>
      <c r="AR200" s="66"/>
      <c r="AS200" s="293"/>
      <c r="AT200" s="293"/>
      <c r="AU200" s="173">
        <f>IF($G$8="Modified Delta-Lognormal",$AV$185,IF($G$8="Delta-Lognormal",$X$184,IF($G$8="Default",$AP$168,IF($G$8="Normal",$AJ$182,$AD$182))))</f>
        <v>0.6</v>
      </c>
      <c r="AV200" s="166">
        <f>ROUND(AU200,G14-(1+INT(LOG10(ABS(AU200)))))</f>
        <v>0.6</v>
      </c>
      <c r="AW200" s="66"/>
      <c r="AX200" s="66"/>
      <c r="AY200" s="85">
        <v>45</v>
      </c>
      <c r="AZ200" s="85"/>
      <c r="BA200" s="85">
        <f t="shared" si="8"/>
        <v>0.93559571119221652</v>
      </c>
      <c r="BB200" s="85">
        <f t="shared" si="9"/>
        <v>1.5188169521829067</v>
      </c>
      <c r="BC200" s="66"/>
      <c r="BD200" s="98">
        <f t="shared" si="10"/>
        <v>2.4849066497880004</v>
      </c>
      <c r="BE200" s="85"/>
      <c r="BF200" s="100">
        <f t="shared" si="11"/>
        <v>7.8886090522101181E-31</v>
      </c>
      <c r="BG200" s="85"/>
      <c r="BH200" s="100">
        <f t="shared" si="12"/>
        <v>0</v>
      </c>
      <c r="BI200" s="66"/>
      <c r="BJ200" s="165">
        <f t="shared" si="13"/>
        <v>12</v>
      </c>
      <c r="BK200" s="165">
        <f t="shared" si="14"/>
        <v>12</v>
      </c>
      <c r="BL200" s="164"/>
      <c r="BM200" s="164"/>
      <c r="BN200" s="164"/>
      <c r="BO200" s="164"/>
    </row>
    <row r="201" spans="1:67" x14ac:dyDescent="0.2">
      <c r="A201" s="1"/>
      <c r="N201" t="s">
        <v>61</v>
      </c>
      <c r="U201" s="164"/>
      <c r="V201" s="164"/>
      <c r="W201" s="164"/>
      <c r="X201" s="164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105"/>
      <c r="AP201" s="66"/>
      <c r="AQ201" s="66"/>
      <c r="AR201" s="66"/>
      <c r="AS201" s="293"/>
      <c r="AT201" s="293"/>
      <c r="AU201" s="165"/>
      <c r="AV201" s="165"/>
      <c r="AW201" s="66"/>
      <c r="AX201" s="66"/>
      <c r="AY201" s="85">
        <v>46</v>
      </c>
      <c r="AZ201" s="85"/>
      <c r="BA201" s="85">
        <f t="shared" si="8"/>
        <v>0.93695069832594557</v>
      </c>
      <c r="BB201" s="85">
        <f t="shared" si="9"/>
        <v>1.5296693121114007</v>
      </c>
      <c r="BC201" s="66"/>
      <c r="BD201" s="98">
        <f t="shared" si="10"/>
        <v>2.4849066497880004</v>
      </c>
      <c r="BE201" s="85"/>
      <c r="BF201" s="100">
        <f t="shared" si="11"/>
        <v>7.8886090522101181E-31</v>
      </c>
      <c r="BG201" s="85"/>
      <c r="BH201" s="100">
        <f t="shared" si="12"/>
        <v>0</v>
      </c>
      <c r="BI201" s="66"/>
      <c r="BJ201" s="165">
        <f t="shared" si="13"/>
        <v>12</v>
      </c>
      <c r="BK201" s="165">
        <f t="shared" si="14"/>
        <v>12</v>
      </c>
      <c r="BL201" s="164"/>
      <c r="BM201" s="164"/>
      <c r="BN201" s="164"/>
      <c r="BO201" s="164"/>
    </row>
    <row r="202" spans="1:67" x14ac:dyDescent="0.2">
      <c r="A202" s="1"/>
      <c r="N202" t="s">
        <v>62</v>
      </c>
      <c r="U202" s="164"/>
      <c r="V202" s="164"/>
      <c r="W202" s="164"/>
      <c r="X202" s="164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293"/>
      <c r="AT202" s="293"/>
      <c r="AU202" s="165"/>
      <c r="AV202" s="165"/>
      <c r="AW202" s="66"/>
      <c r="AX202" s="66"/>
      <c r="AY202" s="85">
        <v>47</v>
      </c>
      <c r="AZ202" s="85"/>
      <c r="BA202" s="85">
        <f t="shared" si="8"/>
        <v>0.93824986528917553</v>
      </c>
      <c r="BB202" s="85">
        <f t="shared" si="9"/>
        <v>1.5402465401372125</v>
      </c>
      <c r="BC202" s="66"/>
      <c r="BD202" s="98">
        <f t="shared" si="10"/>
        <v>2.4849066497880004</v>
      </c>
      <c r="BE202" s="85"/>
      <c r="BF202" s="100">
        <f t="shared" si="11"/>
        <v>7.8886090522101181E-31</v>
      </c>
      <c r="BG202" s="85"/>
      <c r="BH202" s="100">
        <f t="shared" si="12"/>
        <v>0</v>
      </c>
      <c r="BI202" s="66"/>
      <c r="BJ202" s="165">
        <f t="shared" si="13"/>
        <v>12</v>
      </c>
      <c r="BK202" s="165">
        <f t="shared" si="14"/>
        <v>12</v>
      </c>
      <c r="BL202" s="164"/>
      <c r="BM202" s="164"/>
      <c r="BN202" s="164"/>
      <c r="BO202" s="164"/>
    </row>
    <row r="203" spans="1:67" ht="12.75" customHeight="1" x14ac:dyDescent="0.2">
      <c r="A203" s="1"/>
      <c r="N203" t="s">
        <v>76</v>
      </c>
      <c r="Q203" s="294" t="s">
        <v>132</v>
      </c>
      <c r="R203" s="294"/>
      <c r="S203" s="294"/>
      <c r="T203" s="294"/>
      <c r="U203" s="164"/>
      <c r="V203" s="298">
        <f>U24</f>
        <v>19.8</v>
      </c>
      <c r="W203" s="165"/>
      <c r="X203" s="165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290" t="s">
        <v>131</v>
      </c>
      <c r="AT203" s="291"/>
      <c r="AU203" s="173">
        <f>IF($G$8="Modified Delta-Lognormal",$AV$186,IF($G$8="Delta-Lognormal",$X$186,IF($G$8="Default",$AP$186,IF($G$8="Normal",$AJ$186,$AD$186))))</f>
        <v>1.651</v>
      </c>
      <c r="AV203" s="164"/>
      <c r="AW203" s="66"/>
      <c r="AX203" s="66"/>
      <c r="AY203" s="85">
        <v>48</v>
      </c>
      <c r="AZ203" s="85"/>
      <c r="BA203" s="85">
        <f t="shared" si="8"/>
        <v>0.93949659065110569</v>
      </c>
      <c r="BB203" s="85">
        <f t="shared" si="9"/>
        <v>1.5505614409343296</v>
      </c>
      <c r="BC203" s="66"/>
      <c r="BD203" s="98">
        <f t="shared" si="10"/>
        <v>2.4849066497880004</v>
      </c>
      <c r="BE203" s="85"/>
      <c r="BF203" s="100">
        <f t="shared" si="11"/>
        <v>7.8886090522101181E-31</v>
      </c>
      <c r="BG203" s="85"/>
      <c r="BH203" s="100">
        <f t="shared" si="12"/>
        <v>0</v>
      </c>
      <c r="BI203" s="66"/>
      <c r="BJ203" s="165">
        <f t="shared" si="13"/>
        <v>12</v>
      </c>
      <c r="BK203" s="165">
        <f t="shared" si="14"/>
        <v>12</v>
      </c>
      <c r="BL203" s="164"/>
      <c r="BM203" s="164"/>
      <c r="BN203" s="164"/>
      <c r="BO203" s="164"/>
    </row>
    <row r="204" spans="1:67" x14ac:dyDescent="0.2">
      <c r="A204" s="1"/>
      <c r="Q204" s="294"/>
      <c r="R204" s="294"/>
      <c r="S204" s="294"/>
      <c r="T204" s="294"/>
      <c r="U204" s="164"/>
      <c r="V204" s="298"/>
      <c r="W204" s="165"/>
      <c r="X204" s="165">
        <f>ROUND(V203,$G$14-(1+INT(LOG10(ABS(V203)))))</f>
        <v>19.8</v>
      </c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105"/>
      <c r="AP204" s="66"/>
      <c r="AQ204" s="66"/>
      <c r="AR204" s="66"/>
      <c r="AS204" s="108"/>
      <c r="AT204" s="108"/>
      <c r="AU204" s="106"/>
      <c r="AV204" s="109"/>
      <c r="AW204" s="66"/>
      <c r="AX204" s="66"/>
      <c r="AY204" s="85">
        <v>49</v>
      </c>
      <c r="AZ204" s="85"/>
      <c r="BA204" s="85">
        <f t="shared" si="8"/>
        <v>0.94069398581030295</v>
      </c>
      <c r="BB204" s="85">
        <f t="shared" si="9"/>
        <v>1.5606259665187545</v>
      </c>
      <c r="BC204" s="66"/>
      <c r="BD204" s="98">
        <f t="shared" si="10"/>
        <v>2.4849066497880004</v>
      </c>
      <c r="BE204" s="85"/>
      <c r="BF204" s="100">
        <f t="shared" si="11"/>
        <v>7.8886090522101181E-31</v>
      </c>
      <c r="BG204" s="85"/>
      <c r="BH204" s="100">
        <f t="shared" si="12"/>
        <v>0</v>
      </c>
      <c r="BI204" s="66"/>
      <c r="BJ204" s="165">
        <f t="shared" si="13"/>
        <v>12</v>
      </c>
      <c r="BK204" s="165">
        <f t="shared" si="14"/>
        <v>12</v>
      </c>
      <c r="BL204" s="164"/>
      <c r="BM204" s="164"/>
      <c r="BN204" s="164"/>
      <c r="BO204" s="164"/>
    </row>
    <row r="205" spans="1:67" x14ac:dyDescent="0.2">
      <c r="A205" s="1"/>
      <c r="N205" t="s">
        <v>66</v>
      </c>
      <c r="Q205" s="294"/>
      <c r="R205" s="294"/>
      <c r="S205" s="294"/>
      <c r="T205" s="294"/>
      <c r="U205" s="164"/>
      <c r="V205" s="298"/>
      <c r="W205" s="165"/>
      <c r="X205" s="165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10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85">
        <v>50</v>
      </c>
      <c r="AZ205" s="85"/>
      <c r="BA205" s="85">
        <f t="shared" si="8"/>
        <v>0.94184492088302774</v>
      </c>
      <c r="BB205" s="85">
        <f t="shared" si="9"/>
        <v>1.5704512893327944</v>
      </c>
      <c r="BC205" s="66"/>
      <c r="BD205" s="98">
        <f t="shared" si="10"/>
        <v>2.4849066497880004</v>
      </c>
      <c r="BE205" s="85"/>
      <c r="BF205" s="100">
        <f t="shared" si="11"/>
        <v>7.8886090522101181E-31</v>
      </c>
      <c r="BG205" s="85"/>
      <c r="BH205" s="100">
        <f t="shared" si="12"/>
        <v>0</v>
      </c>
      <c r="BI205" s="66"/>
      <c r="BJ205" s="165">
        <f t="shared" si="13"/>
        <v>12</v>
      </c>
      <c r="BK205" s="165">
        <f t="shared" si="14"/>
        <v>12</v>
      </c>
      <c r="BL205" s="164"/>
      <c r="BM205" s="164"/>
      <c r="BN205" s="164"/>
      <c r="BO205" s="164"/>
    </row>
    <row r="206" spans="1:67" x14ac:dyDescent="0.2">
      <c r="A206" s="1"/>
      <c r="N206" t="s">
        <v>69</v>
      </c>
      <c r="Q206" s="59"/>
      <c r="R206" s="59"/>
      <c r="S206" s="59"/>
      <c r="T206" s="59"/>
      <c r="U206" s="164"/>
      <c r="V206" s="164"/>
      <c r="W206" s="164"/>
      <c r="X206" s="164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85">
        <v>51</v>
      </c>
      <c r="AZ206" s="85"/>
      <c r="BA206" s="85">
        <f t="shared" si="8"/>
        <v>0.9429520476395572</v>
      </c>
      <c r="BB206" s="85">
        <f t="shared" si="9"/>
        <v>1.5800478677275174</v>
      </c>
      <c r="BC206" s="66"/>
      <c r="BD206" s="98">
        <f t="shared" si="10"/>
        <v>2.4849066497880004</v>
      </c>
      <c r="BE206" s="85"/>
      <c r="BF206" s="100">
        <f t="shared" si="11"/>
        <v>7.8886090522101181E-31</v>
      </c>
      <c r="BG206" s="85"/>
      <c r="BH206" s="100">
        <f t="shared" si="12"/>
        <v>0</v>
      </c>
      <c r="BI206" s="66"/>
      <c r="BJ206" s="165">
        <f t="shared" si="13"/>
        <v>12</v>
      </c>
      <c r="BK206" s="165">
        <f t="shared" si="14"/>
        <v>12</v>
      </c>
      <c r="BL206" s="164"/>
      <c r="BM206" s="164"/>
      <c r="BN206" s="164"/>
      <c r="BO206" s="164"/>
    </row>
    <row r="207" spans="1:67" x14ac:dyDescent="0.2">
      <c r="A207" s="1"/>
      <c r="N207" t="s">
        <v>63</v>
      </c>
      <c r="Q207" s="294" t="s">
        <v>140</v>
      </c>
      <c r="R207" s="294"/>
      <c r="S207" s="294"/>
      <c r="T207" s="294"/>
      <c r="U207" s="164"/>
      <c r="V207" s="298">
        <f>U24</f>
        <v>19.8</v>
      </c>
      <c r="W207" s="165"/>
      <c r="X207" s="165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85">
        <v>52</v>
      </c>
      <c r="AZ207" s="85"/>
      <c r="BA207" s="85">
        <f t="shared" si="8"/>
        <v>0.94401781987376443</v>
      </c>
      <c r="BB207" s="85">
        <f t="shared" si="9"/>
        <v>1.5894255047674701</v>
      </c>
      <c r="BC207" s="66"/>
      <c r="BD207" s="98">
        <f t="shared" si="10"/>
        <v>2.4849066497880004</v>
      </c>
      <c r="BE207" s="85"/>
      <c r="BF207" s="100">
        <f t="shared" si="11"/>
        <v>7.8886090522101181E-31</v>
      </c>
      <c r="BG207" s="85"/>
      <c r="BH207" s="100">
        <f t="shared" si="12"/>
        <v>0</v>
      </c>
      <c r="BI207" s="66"/>
      <c r="BJ207" s="165">
        <f t="shared" si="13"/>
        <v>12</v>
      </c>
      <c r="BK207" s="165">
        <f t="shared" si="14"/>
        <v>12</v>
      </c>
      <c r="BL207" s="164"/>
      <c r="BM207" s="164"/>
      <c r="BN207" s="164"/>
      <c r="BO207" s="164"/>
    </row>
    <row r="208" spans="1:67" x14ac:dyDescent="0.2">
      <c r="A208" s="1"/>
      <c r="N208" t="s">
        <v>73</v>
      </c>
      <c r="Q208" s="294"/>
      <c r="R208" s="294"/>
      <c r="S208" s="294"/>
      <c r="T208" s="294"/>
      <c r="U208" s="164"/>
      <c r="V208" s="298"/>
      <c r="W208" s="165"/>
      <c r="X208" s="165">
        <f>ROUND(V207,$G$14-(1+INT(LOG10(ABS(V207)))))</f>
        <v>19.8</v>
      </c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85">
        <v>53</v>
      </c>
      <c r="AZ208" s="85"/>
      <c r="BA208" s="85">
        <f t="shared" si="8"/>
        <v>0.94504451153482216</v>
      </c>
      <c r="BB208" s="85">
        <f t="shared" si="9"/>
        <v>1.5985934011538578</v>
      </c>
      <c r="BC208" s="66"/>
      <c r="BD208" s="98">
        <f t="shared" si="10"/>
        <v>2.4849066497880004</v>
      </c>
      <c r="BE208" s="85"/>
      <c r="BF208" s="100">
        <f t="shared" si="11"/>
        <v>7.8886090522101181E-31</v>
      </c>
      <c r="BG208" s="85"/>
      <c r="BH208" s="100">
        <f t="shared" si="12"/>
        <v>0</v>
      </c>
      <c r="BI208" s="66"/>
      <c r="BJ208" s="165">
        <f t="shared" si="13"/>
        <v>12</v>
      </c>
      <c r="BK208" s="165">
        <f t="shared" si="14"/>
        <v>12</v>
      </c>
      <c r="BL208" s="164"/>
      <c r="BM208" s="164"/>
      <c r="BN208" s="164"/>
      <c r="BO208" s="164"/>
    </row>
    <row r="209" spans="1:67" x14ac:dyDescent="0.2">
      <c r="A209" s="1"/>
      <c r="N209" t="s">
        <v>64</v>
      </c>
      <c r="Q209" s="294"/>
      <c r="R209" s="294"/>
      <c r="S209" s="294"/>
      <c r="T209" s="294"/>
      <c r="U209" s="164"/>
      <c r="V209" s="298"/>
      <c r="W209" s="165"/>
      <c r="X209" s="165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85">
        <v>54</v>
      </c>
      <c r="AZ209" s="85"/>
      <c r="BA209" s="85">
        <f t="shared" si="8"/>
        <v>0.94603423290262378</v>
      </c>
      <c r="BB209" s="85">
        <f t="shared" si="9"/>
        <v>1.6075602029542488</v>
      </c>
      <c r="BC209" s="66"/>
      <c r="BD209" s="98">
        <f t="shared" si="10"/>
        <v>2.4849066497880004</v>
      </c>
      <c r="BE209" s="85"/>
      <c r="BF209" s="100">
        <f t="shared" si="11"/>
        <v>7.8886090522101181E-31</v>
      </c>
      <c r="BG209" s="85"/>
      <c r="BH209" s="100">
        <f t="shared" si="12"/>
        <v>0</v>
      </c>
      <c r="BI209" s="66"/>
      <c r="BJ209" s="165">
        <f t="shared" si="13"/>
        <v>12</v>
      </c>
      <c r="BK209" s="165">
        <f t="shared" si="14"/>
        <v>12</v>
      </c>
      <c r="BL209" s="164"/>
      <c r="BM209" s="164"/>
      <c r="BN209" s="164"/>
      <c r="BO209" s="164"/>
    </row>
    <row r="210" spans="1:67" x14ac:dyDescent="0.2">
      <c r="A210" s="1"/>
      <c r="N210" t="s">
        <v>75</v>
      </c>
      <c r="U210" s="164"/>
      <c r="V210" s="164"/>
      <c r="W210" s="164"/>
      <c r="X210" s="164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85">
        <v>55</v>
      </c>
      <c r="AZ210" s="85"/>
      <c r="BA210" s="85">
        <f t="shared" si="8"/>
        <v>0.9469889450487462</v>
      </c>
      <c r="BB210" s="85">
        <f t="shared" si="9"/>
        <v>1.6163340447351391</v>
      </c>
      <c r="BC210" s="66"/>
      <c r="BD210" s="98">
        <f t="shared" si="10"/>
        <v>2.4849066497880004</v>
      </c>
      <c r="BE210" s="85"/>
      <c r="BF210" s="100">
        <f t="shared" si="11"/>
        <v>7.8886090522101181E-31</v>
      </c>
      <c r="BG210" s="85"/>
      <c r="BH210" s="100">
        <f t="shared" si="12"/>
        <v>0</v>
      </c>
      <c r="BI210" s="66"/>
      <c r="BJ210" s="165">
        <f t="shared" si="13"/>
        <v>12</v>
      </c>
      <c r="BK210" s="165">
        <f t="shared" si="14"/>
        <v>12</v>
      </c>
      <c r="BL210" s="164"/>
      <c r="BM210" s="164"/>
      <c r="BN210" s="164"/>
      <c r="BO210" s="164"/>
    </row>
    <row r="211" spans="1:67" x14ac:dyDescent="0.2">
      <c r="A211" s="1"/>
      <c r="Q211" s="294" t="s">
        <v>141</v>
      </c>
      <c r="R211" s="294"/>
      <c r="S211" s="294"/>
      <c r="T211" s="294"/>
      <c r="U211" s="164"/>
      <c r="V211" s="298">
        <f>U24</f>
        <v>19.8</v>
      </c>
      <c r="W211" s="165"/>
      <c r="X211" s="165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85">
        <v>56</v>
      </c>
      <c r="AZ211" s="85"/>
      <c r="BA211" s="85">
        <f t="shared" si="8"/>
        <v>0.94791047279122054</v>
      </c>
      <c r="BB211" s="85">
        <f t="shared" si="9"/>
        <v>1.6249225886156746</v>
      </c>
      <c r="BC211" s="66"/>
      <c r="BD211" s="98">
        <f t="shared" si="10"/>
        <v>2.4849066497880004</v>
      </c>
      <c r="BE211" s="85"/>
      <c r="BF211" s="100">
        <f t="shared" si="11"/>
        <v>7.8886090522101181E-31</v>
      </c>
      <c r="BG211" s="85"/>
      <c r="BH211" s="100">
        <f t="shared" si="12"/>
        <v>0</v>
      </c>
      <c r="BI211" s="66"/>
      <c r="BJ211" s="165">
        <f t="shared" si="13"/>
        <v>12</v>
      </c>
      <c r="BK211" s="165">
        <f t="shared" si="14"/>
        <v>12</v>
      </c>
      <c r="BL211" s="164"/>
      <c r="BM211" s="164"/>
      <c r="BN211" s="164"/>
      <c r="BO211" s="164"/>
    </row>
    <row r="212" spans="1:67" x14ac:dyDescent="0.2">
      <c r="A212" s="1"/>
      <c r="Q212" s="294"/>
      <c r="R212" s="294"/>
      <c r="S212" s="294"/>
      <c r="T212" s="294"/>
      <c r="U212" s="164"/>
      <c r="V212" s="298"/>
      <c r="W212" s="165"/>
      <c r="X212" s="165">
        <f>ROUND(V211,$G$14-(1+INT(LOG10(ABS(V211)))))</f>
        <v>19.8</v>
      </c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85">
        <v>57</v>
      </c>
      <c r="AZ212" s="85"/>
      <c r="BA212" s="85">
        <f t="shared" si="8"/>
        <v>0.94880051632296081</v>
      </c>
      <c r="BB212" s="85">
        <f t="shared" si="9"/>
        <v>1.633333059694162</v>
      </c>
      <c r="BC212" s="66"/>
      <c r="BD212" s="98">
        <f t="shared" si="10"/>
        <v>2.4849066497880004</v>
      </c>
      <c r="BE212" s="85"/>
      <c r="BF212" s="100">
        <f t="shared" si="11"/>
        <v>7.8886090522101181E-31</v>
      </c>
      <c r="BG212" s="85"/>
      <c r="BH212" s="100">
        <f t="shared" si="12"/>
        <v>0</v>
      </c>
      <c r="BI212" s="66"/>
      <c r="BJ212" s="165">
        <f t="shared" si="13"/>
        <v>12</v>
      </c>
      <c r="BK212" s="165">
        <f t="shared" si="14"/>
        <v>12</v>
      </c>
      <c r="BL212" s="164"/>
      <c r="BM212" s="164"/>
      <c r="BN212" s="164"/>
      <c r="BO212" s="164"/>
    </row>
    <row r="213" spans="1:67" x14ac:dyDescent="0.2">
      <c r="A213" s="1"/>
      <c r="Q213" s="294"/>
      <c r="R213" s="294"/>
      <c r="S213" s="294"/>
      <c r="T213" s="294"/>
      <c r="U213" s="164"/>
      <c r="V213" s="298"/>
      <c r="W213" s="165"/>
      <c r="X213" s="165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85">
        <v>58</v>
      </c>
      <c r="AZ213" s="85"/>
      <c r="BA213" s="85">
        <f t="shared" si="8"/>
        <v>0.94966066166957985</v>
      </c>
      <c r="BB213" s="85">
        <f t="shared" si="9"/>
        <v>1.641572278242007</v>
      </c>
      <c r="BC213" s="66"/>
      <c r="BD213" s="98" t="str">
        <f t="shared" si="10"/>
        <v>NoValue</v>
      </c>
      <c r="BE213" s="85"/>
      <c r="BF213" s="100" t="str">
        <f t="shared" si="11"/>
        <v>NoValue</v>
      </c>
      <c r="BG213" s="85"/>
      <c r="BH213" s="100" t="str">
        <f t="shared" si="12"/>
        <v>NoValue</v>
      </c>
      <c r="BI213" s="66"/>
      <c r="BJ213" s="165">
        <f t="shared" si="13"/>
        <v>0</v>
      </c>
      <c r="BK213" s="165">
        <f t="shared" si="14"/>
        <v>0</v>
      </c>
      <c r="BL213" s="164"/>
      <c r="BM213" s="164"/>
      <c r="BN213" s="164"/>
      <c r="BO213" s="164"/>
    </row>
    <row r="214" spans="1:67" x14ac:dyDescent="0.2">
      <c r="A214" s="1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85">
        <v>59</v>
      </c>
      <c r="AZ214" s="85"/>
      <c r="BA214" s="85">
        <f t="shared" si="8"/>
        <v>0.95049239011177311</v>
      </c>
      <c r="BB214" s="85">
        <f t="shared" si="9"/>
        <v>1.6496466890106858</v>
      </c>
      <c r="BC214" s="66"/>
      <c r="BD214" s="98" t="str">
        <f t="shared" si="10"/>
        <v>NoValue</v>
      </c>
      <c r="BE214" s="85"/>
      <c r="BF214" s="100" t="str">
        <f t="shared" si="11"/>
        <v>NoValue</v>
      </c>
      <c r="BG214" s="85"/>
      <c r="BH214" s="100" t="str">
        <f t="shared" si="12"/>
        <v>NoValue</v>
      </c>
      <c r="BI214" s="66"/>
      <c r="BJ214" s="165">
        <f t="shared" si="13"/>
        <v>0</v>
      </c>
      <c r="BK214" s="165">
        <f t="shared" si="14"/>
        <v>0</v>
      </c>
      <c r="BL214" s="164"/>
      <c r="BM214" s="164"/>
      <c r="BN214" s="164"/>
      <c r="BO214" s="164"/>
    </row>
    <row r="215" spans="1:67" x14ac:dyDescent="0.2">
      <c r="A215" s="1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85">
        <v>60</v>
      </c>
      <c r="AZ215" s="85"/>
      <c r="BA215" s="85">
        <f t="shared" si="8"/>
        <v>0.95129708668990254</v>
      </c>
      <c r="BB215" s="85">
        <f t="shared" si="9"/>
        <v>1.6575623879551868</v>
      </c>
      <c r="BC215" s="66"/>
      <c r="BD215" s="98" t="str">
        <f t="shared" si="10"/>
        <v>NoValue</v>
      </c>
      <c r="BE215" s="85"/>
      <c r="BF215" s="100" t="str">
        <f t="shared" si="11"/>
        <v>NoValue</v>
      </c>
      <c r="BG215" s="85"/>
      <c r="BH215" s="100" t="str">
        <f t="shared" si="12"/>
        <v>NoValue</v>
      </c>
      <c r="BI215" s="66"/>
      <c r="BJ215" s="165">
        <f t="shared" si="13"/>
        <v>0</v>
      </c>
      <c r="BK215" s="165">
        <f t="shared" si="14"/>
        <v>0</v>
      </c>
      <c r="BL215" s="164"/>
      <c r="BM215" s="164"/>
      <c r="BN215" s="164"/>
      <c r="BO215" s="164"/>
    </row>
    <row r="216" spans="1:67" x14ac:dyDescent="0.2">
      <c r="A216" s="1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85">
        <v>61</v>
      </c>
      <c r="AZ216" s="85"/>
      <c r="BA216" s="85">
        <f t="shared" si="8"/>
        <v>0.95207604789339273</v>
      </c>
      <c r="BB216" s="85">
        <f t="shared" si="9"/>
        <v>1.6653251466409735</v>
      </c>
      <c r="BC216" s="66"/>
      <c r="BD216" s="98" t="str">
        <f t="shared" si="10"/>
        <v>NoValue</v>
      </c>
      <c r="BE216" s="85"/>
      <c r="BF216" s="100" t="str">
        <f t="shared" si="11"/>
        <v>NoValue</v>
      </c>
      <c r="BG216" s="85"/>
      <c r="BH216" s="100" t="str">
        <f t="shared" si="12"/>
        <v>NoValue</v>
      </c>
      <c r="BI216" s="66"/>
      <c r="BJ216" s="165">
        <f t="shared" si="13"/>
        <v>0</v>
      </c>
      <c r="BK216" s="165">
        <f t="shared" si="14"/>
        <v>0</v>
      </c>
      <c r="BL216" s="164"/>
      <c r="BM216" s="164"/>
      <c r="BN216" s="164"/>
      <c r="BO216" s="164"/>
    </row>
    <row r="217" spans="1:67" x14ac:dyDescent="0.2">
      <c r="A217" s="1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85">
        <v>62</v>
      </c>
      <c r="AZ217" s="85"/>
      <c r="BA217" s="85">
        <f t="shared" si="8"/>
        <v>0.95283048862464315</v>
      </c>
      <c r="BB217" s="85">
        <f t="shared" si="9"/>
        <v>1.6729404345699501</v>
      </c>
      <c r="BC217" s="66"/>
      <c r="BD217" s="98" t="str">
        <f t="shared" si="10"/>
        <v>NoValue</v>
      </c>
      <c r="BE217" s="85"/>
      <c r="BF217" s="100" t="str">
        <f t="shared" si="11"/>
        <v>NoValue</v>
      </c>
      <c r="BG217" s="85"/>
      <c r="BH217" s="100" t="str">
        <f t="shared" si="12"/>
        <v>NoValue</v>
      </c>
      <c r="BI217" s="66"/>
      <c r="BJ217" s="165">
        <f t="shared" si="13"/>
        <v>0</v>
      </c>
      <c r="BK217" s="165">
        <f t="shared" si="14"/>
        <v>0</v>
      </c>
      <c r="BL217" s="164"/>
      <c r="BM217" s="164"/>
      <c r="BN217" s="164"/>
      <c r="BO217" s="164"/>
    </row>
    <row r="218" spans="1:67" x14ac:dyDescent="0.2">
      <c r="A218" s="1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85">
        <v>63</v>
      </c>
      <c r="AZ218" s="85"/>
      <c r="BA218" s="85">
        <f t="shared" si="8"/>
        <v>0.95356154851606179</v>
      </c>
      <c r="BB218" s="85">
        <f t="shared" si="9"/>
        <v>1.6804134396336083</v>
      </c>
      <c r="BC218" s="66"/>
      <c r="BD218" s="98" t="str">
        <f t="shared" si="10"/>
        <v>NoValue</v>
      </c>
      <c r="BE218" s="85"/>
      <c r="BF218" s="100" t="str">
        <f t="shared" si="11"/>
        <v>NoValue</v>
      </c>
      <c r="BG218" s="85"/>
      <c r="BH218" s="100" t="str">
        <f t="shared" si="12"/>
        <v>NoValue</v>
      </c>
      <c r="BI218" s="66"/>
      <c r="BJ218" s="165">
        <f t="shared" si="13"/>
        <v>0</v>
      </c>
      <c r="BK218" s="165">
        <f t="shared" si="14"/>
        <v>0</v>
      </c>
      <c r="BL218" s="164"/>
      <c r="BM218" s="164"/>
      <c r="BN218" s="164"/>
      <c r="BO218" s="164"/>
    </row>
    <row r="219" spans="1:67" x14ac:dyDescent="0.2">
      <c r="A219" s="1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85">
        <v>64</v>
      </c>
      <c r="AZ219" s="85"/>
      <c r="BA219" s="85">
        <f t="shared" si="8"/>
        <v>0.95427029766923754</v>
      </c>
      <c r="BB219" s="85">
        <f t="shared" si="9"/>
        <v>1.6877490868776948</v>
      </c>
      <c r="BC219" s="66"/>
      <c r="BD219" s="98" t="str">
        <f t="shared" si="10"/>
        <v>NoValue</v>
      </c>
      <c r="BE219" s="85"/>
      <c r="BF219" s="100" t="str">
        <f t="shared" si="11"/>
        <v>NoValue</v>
      </c>
      <c r="BG219" s="85"/>
      <c r="BH219" s="100" t="str">
        <f t="shared" si="12"/>
        <v>NoValue</v>
      </c>
      <c r="BI219" s="66"/>
      <c r="BJ219" s="165">
        <f t="shared" si="13"/>
        <v>0</v>
      </c>
      <c r="BK219" s="165">
        <f t="shared" si="14"/>
        <v>0</v>
      </c>
      <c r="BL219" s="164"/>
      <c r="BM219" s="164"/>
      <c r="BN219" s="164"/>
      <c r="BO219" s="164"/>
    </row>
    <row r="220" spans="1:67" x14ac:dyDescent="0.2">
      <c r="A220" s="1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85">
        <v>65</v>
      </c>
      <c r="AZ220" s="85"/>
      <c r="BA220" s="85">
        <f t="shared" si="8"/>
        <v>0.95495774187698645</v>
      </c>
      <c r="BB220" s="85">
        <f t="shared" si="9"/>
        <v>1.6949520557420312</v>
      </c>
      <c r="BC220" s="66"/>
      <c r="BD220" s="98" t="str">
        <f t="shared" si="10"/>
        <v>NoValue</v>
      </c>
      <c r="BE220" s="85"/>
      <c r="BF220" s="100" t="str">
        <f t="shared" ref="BF220:BF251" si="15">IF(BD220="NoValue","NoValue",POWER(BD220-$X$160,2))</f>
        <v>NoValue</v>
      </c>
      <c r="BG220" s="85"/>
      <c r="BH220" s="100" t="str">
        <f t="shared" ref="BH220:BH251" si="16">IF(BF220="NoValue","NoValue",POWER(D84-$AJ$162,2))</f>
        <v>NoValue</v>
      </c>
      <c r="BI220" s="66"/>
      <c r="BJ220" s="165">
        <f t="shared" ref="BJ220:BJ251" si="17">IF(D84="ND",0,D84)</f>
        <v>0</v>
      </c>
      <c r="BK220" s="165">
        <f t="shared" ref="BK220:BK251" si="18">IF(D84="ND",1,D84)</f>
        <v>0</v>
      </c>
      <c r="BL220" s="164"/>
      <c r="BM220" s="164"/>
      <c r="BN220" s="164"/>
      <c r="BO220" s="164"/>
    </row>
    <row r="221" spans="1:67" x14ac:dyDescent="0.2">
      <c r="A221" s="1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85">
        <v>66</v>
      </c>
      <c r="AZ221" s="85"/>
      <c r="BA221" s="85">
        <f t="shared" ref="BA221:BA275" si="19">POWER((1-0.95),1/AY221)</f>
        <v>0.95562482738181576</v>
      </c>
      <c r="BB221" s="85">
        <f t="shared" ref="BB221:BB275" si="20">NORMSINV(BA221)</f>
        <v>1.7020267959209769</v>
      </c>
      <c r="BC221" s="66"/>
      <c r="BD221" s="98" t="str">
        <f t="shared" ref="BD221:BD274" si="21">IF(BJ221&gt;0,LN(BJ221),"NoValue")</f>
        <v>NoValue</v>
      </c>
      <c r="BE221" s="85"/>
      <c r="BF221" s="100" t="str">
        <f t="shared" si="15"/>
        <v>NoValue</v>
      </c>
      <c r="BG221" s="85"/>
      <c r="BH221" s="100" t="str">
        <f t="shared" si="16"/>
        <v>NoValue</v>
      </c>
      <c r="BI221" s="66"/>
      <c r="BJ221" s="165">
        <f t="shared" si="17"/>
        <v>0</v>
      </c>
      <c r="BK221" s="165">
        <f t="shared" si="18"/>
        <v>0</v>
      </c>
      <c r="BL221" s="164"/>
      <c r="BM221" s="164"/>
      <c r="BN221" s="164"/>
      <c r="BO221" s="164"/>
    </row>
    <row r="222" spans="1:67" x14ac:dyDescent="0.2">
      <c r="A222" s="1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85">
        <v>67</v>
      </c>
      <c r="AZ222" s="85"/>
      <c r="BA222" s="85">
        <f t="shared" si="19"/>
        <v>0.95627244521811061</v>
      </c>
      <c r="BB222" s="85">
        <f t="shared" si="20"/>
        <v>1.7089775419741329</v>
      </c>
      <c r="BC222" s="66"/>
      <c r="BD222" s="98" t="str">
        <f t="shared" si="21"/>
        <v>NoValue</v>
      </c>
      <c r="BE222" s="85"/>
      <c r="BF222" s="100" t="str">
        <f t="shared" si="15"/>
        <v>NoValue</v>
      </c>
      <c r="BG222" s="85"/>
      <c r="BH222" s="100" t="str">
        <f t="shared" si="16"/>
        <v>NoValue</v>
      </c>
      <c r="BI222" s="66"/>
      <c r="BJ222" s="165">
        <f t="shared" si="17"/>
        <v>0</v>
      </c>
      <c r="BK222" s="165">
        <f t="shared" si="18"/>
        <v>0</v>
      </c>
      <c r="BL222" s="164"/>
      <c r="BM222" s="164"/>
      <c r="BN222" s="164"/>
      <c r="BO222" s="164"/>
    </row>
    <row r="223" spans="1:67" x14ac:dyDescent="0.2">
      <c r="A223" s="1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85">
        <v>68</v>
      </c>
      <c r="AZ223" s="85"/>
      <c r="BA223" s="85">
        <f t="shared" si="19"/>
        <v>0.95690143517991166</v>
      </c>
      <c r="BB223" s="85">
        <f t="shared" si="20"/>
        <v>1.715808326802992</v>
      </c>
      <c r="BC223" s="66"/>
      <c r="BD223" s="98" t="str">
        <f t="shared" si="21"/>
        <v>NoValue</v>
      </c>
      <c r="BE223" s="85"/>
      <c r="BF223" s="100" t="str">
        <f t="shared" si="15"/>
        <v>NoValue</v>
      </c>
      <c r="BG223" s="85"/>
      <c r="BH223" s="100" t="str">
        <f t="shared" si="16"/>
        <v>NoValue</v>
      </c>
      <c r="BI223" s="66"/>
      <c r="BJ223" s="165">
        <f t="shared" si="17"/>
        <v>0</v>
      </c>
      <c r="BK223" s="165">
        <f t="shared" si="18"/>
        <v>0</v>
      </c>
      <c r="BL223" s="164"/>
      <c r="BM223" s="164"/>
      <c r="BN223" s="164"/>
      <c r="BO223" s="164"/>
    </row>
    <row r="224" spans="1:67" x14ac:dyDescent="0.2">
      <c r="A224" s="1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85">
        <v>69</v>
      </c>
      <c r="AZ224" s="85"/>
      <c r="BA224" s="85">
        <f t="shared" si="19"/>
        <v>0.95751258945140627</v>
      </c>
      <c r="BB224" s="85">
        <f t="shared" si="20"/>
        <v>1.7225229940969466</v>
      </c>
      <c r="BC224" s="66"/>
      <c r="BD224" s="98" t="str">
        <f t="shared" si="21"/>
        <v>NoValue</v>
      </c>
      <c r="BE224" s="85"/>
      <c r="BF224" s="100" t="str">
        <f t="shared" si="15"/>
        <v>NoValue</v>
      </c>
      <c r="BG224" s="85"/>
      <c r="BH224" s="100" t="str">
        <f t="shared" si="16"/>
        <v>NoValue</v>
      </c>
      <c r="BI224" s="66"/>
      <c r="BJ224" s="165">
        <f t="shared" si="17"/>
        <v>0</v>
      </c>
      <c r="BK224" s="165">
        <f t="shared" si="18"/>
        <v>0</v>
      </c>
      <c r="BL224" s="164"/>
      <c r="BM224" s="164"/>
      <c r="BN224" s="164"/>
      <c r="BO224" s="164"/>
    </row>
    <row r="225" spans="1:67" x14ac:dyDescent="0.2">
      <c r="A225" s="1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85">
        <v>70</v>
      </c>
      <c r="AZ225" s="85"/>
      <c r="BA225" s="85">
        <f t="shared" si="19"/>
        <v>0.9581066559331114</v>
      </c>
      <c r="BB225" s="85">
        <f t="shared" si="20"/>
        <v>1.7291252098413057</v>
      </c>
      <c r="BC225" s="66"/>
      <c r="BD225" s="98" t="str">
        <f t="shared" si="21"/>
        <v>NoValue</v>
      </c>
      <c r="BE225" s="85"/>
      <c r="BF225" s="100" t="str">
        <f t="shared" si="15"/>
        <v>NoValue</v>
      </c>
      <c r="BG225" s="85"/>
      <c r="BH225" s="100" t="str">
        <f t="shared" si="16"/>
        <v>NoValue</v>
      </c>
      <c r="BI225" s="66"/>
      <c r="BJ225" s="165">
        <f t="shared" si="17"/>
        <v>0</v>
      </c>
      <c r="BK225" s="165">
        <f t="shared" si="18"/>
        <v>0</v>
      </c>
      <c r="BL225" s="164"/>
      <c r="BM225" s="164"/>
      <c r="BN225" s="164"/>
      <c r="BO225" s="164"/>
    </row>
    <row r="226" spans="1:67" x14ac:dyDescent="0.2">
      <c r="A226" s="1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85">
        <v>71</v>
      </c>
      <c r="AZ226" s="85"/>
      <c r="BA226" s="85">
        <f t="shared" si="19"/>
        <v>0.95868434129309055</v>
      </c>
      <c r="BB226" s="85">
        <f t="shared" si="20"/>
        <v>1.7356184729703994</v>
      </c>
      <c r="BC226" s="66"/>
      <c r="BD226" s="98" t="str">
        <f t="shared" si="21"/>
        <v>NoValue</v>
      </c>
      <c r="BE226" s="85"/>
      <c r="BF226" s="100" t="str">
        <f t="shared" si="15"/>
        <v>NoValue</v>
      </c>
      <c r="BG226" s="85"/>
      <c r="BH226" s="100" t="str">
        <f t="shared" si="16"/>
        <v>NoValue</v>
      </c>
      <c r="BI226" s="66"/>
      <c r="BJ226" s="165">
        <f t="shared" si="17"/>
        <v>0</v>
      </c>
      <c r="BK226" s="165">
        <f t="shared" si="18"/>
        <v>0</v>
      </c>
      <c r="BL226" s="164"/>
      <c r="BM226" s="164"/>
      <c r="BN226" s="164"/>
      <c r="BO226" s="164"/>
    </row>
    <row r="227" spans="1:67" x14ac:dyDescent="0.2">
      <c r="A227" s="1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85">
        <v>72</v>
      </c>
      <c r="AZ227" s="85"/>
      <c r="BA227" s="85">
        <f t="shared" si="19"/>
        <v>0.95924631376936009</v>
      </c>
      <c r="BB227" s="85">
        <f t="shared" si="20"/>
        <v>1.742006125240479</v>
      </c>
      <c r="BC227" s="66"/>
      <c r="BD227" s="98" t="str">
        <f t="shared" si="21"/>
        <v>NoValue</v>
      </c>
      <c r="BE227" s="85"/>
      <c r="BF227" s="100" t="str">
        <f t="shared" si="15"/>
        <v>NoValue</v>
      </c>
      <c r="BG227" s="85"/>
      <c r="BH227" s="100" t="str">
        <f t="shared" si="16"/>
        <v>NoValue</v>
      </c>
      <c r="BI227" s="66"/>
      <c r="BJ227" s="165">
        <f t="shared" si="17"/>
        <v>0</v>
      </c>
      <c r="BK227" s="165">
        <f t="shared" si="18"/>
        <v>0</v>
      </c>
      <c r="BL227" s="164"/>
      <c r="BM227" s="164"/>
      <c r="BN227" s="164"/>
      <c r="BO227" s="164"/>
    </row>
    <row r="228" spans="1:67" x14ac:dyDescent="0.2">
      <c r="A228" s="1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85">
        <v>73</v>
      </c>
      <c r="AZ228" s="85"/>
      <c r="BA228" s="85">
        <f t="shared" si="19"/>
        <v>0.95979320574683413</v>
      </c>
      <c r="BB228" s="85">
        <f t="shared" si="20"/>
        <v>1.7482913603895942</v>
      </c>
      <c r="BC228" s="66"/>
      <c r="BD228" s="98" t="str">
        <f t="shared" si="21"/>
        <v>NoValue</v>
      </c>
      <c r="BE228" s="85"/>
      <c r="BF228" s="100" t="str">
        <f t="shared" si="15"/>
        <v>NoValue</v>
      </c>
      <c r="BG228" s="85"/>
      <c r="BH228" s="100" t="str">
        <f t="shared" si="16"/>
        <v>NoValue</v>
      </c>
      <c r="BI228" s="66"/>
      <c r="BJ228" s="165">
        <f t="shared" si="17"/>
        <v>0</v>
      </c>
      <c r="BK228" s="165">
        <f t="shared" si="18"/>
        <v>0</v>
      </c>
      <c r="BL228" s="164"/>
      <c r="BM228" s="164"/>
      <c r="BN228" s="164"/>
      <c r="BO228" s="164"/>
    </row>
    <row r="229" spans="1:67" x14ac:dyDescent="0.2">
      <c r="A229" s="1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85">
        <v>74</v>
      </c>
      <c r="AZ229" s="85"/>
      <c r="BA229" s="85">
        <f t="shared" si="19"/>
        <v>0.96032561612968659</v>
      </c>
      <c r="BB229" s="85">
        <f t="shared" si="20"/>
        <v>1.7544772326450235</v>
      </c>
      <c r="BC229" s="66"/>
      <c r="BD229" s="98" t="str">
        <f t="shared" si="21"/>
        <v>NoValue</v>
      </c>
      <c r="BE229" s="85"/>
      <c r="BF229" s="100" t="str">
        <f t="shared" si="15"/>
        <v>NoValue</v>
      </c>
      <c r="BG229" s="85"/>
      <c r="BH229" s="100" t="str">
        <f t="shared" si="16"/>
        <v>NoValue</v>
      </c>
      <c r="BI229" s="66"/>
      <c r="BJ229" s="165">
        <f t="shared" si="17"/>
        <v>0</v>
      </c>
      <c r="BK229" s="165">
        <f t="shared" si="18"/>
        <v>0</v>
      </c>
      <c r="BL229" s="164"/>
      <c r="BM229" s="164"/>
      <c r="BN229" s="164"/>
      <c r="BO229" s="164"/>
    </row>
    <row r="230" spans="1:67" x14ac:dyDescent="0.2">
      <c r="A230" s="1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85">
        <v>75</v>
      </c>
      <c r="AZ230" s="85"/>
      <c r="BA230" s="85">
        <f t="shared" si="19"/>
        <v>0.96084411252782875</v>
      </c>
      <c r="BB230" s="85">
        <f t="shared" si="20"/>
        <v>1.7605666646329368</v>
      </c>
      <c r="BC230" s="66"/>
      <c r="BD230" s="98" t="str">
        <f t="shared" si="21"/>
        <v>NoValue</v>
      </c>
      <c r="BE230" s="85"/>
      <c r="BF230" s="100" t="str">
        <f t="shared" si="15"/>
        <v>NoValue</v>
      </c>
      <c r="BG230" s="85"/>
      <c r="BH230" s="100" t="str">
        <f t="shared" si="16"/>
        <v>NoValue</v>
      </c>
      <c r="BI230" s="66"/>
      <c r="BJ230" s="165">
        <f t="shared" si="17"/>
        <v>0</v>
      </c>
      <c r="BK230" s="165">
        <f t="shared" si="18"/>
        <v>0</v>
      </c>
      <c r="BL230" s="164"/>
      <c r="BM230" s="164"/>
      <c r="BN230" s="164"/>
      <c r="BO230" s="164"/>
    </row>
    <row r="231" spans="1:67" x14ac:dyDescent="0.2">
      <c r="A231" s="1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85">
        <v>76</v>
      </c>
      <c r="AZ231" s="85"/>
      <c r="BA231" s="85">
        <f t="shared" si="19"/>
        <v>0.96134923327427446</v>
      </c>
      <c r="BB231" s="85">
        <f t="shared" si="20"/>
        <v>1.7665624547397361</v>
      </c>
      <c r="BC231" s="66"/>
      <c r="BD231" s="98" t="str">
        <f t="shared" si="21"/>
        <v>NoValue</v>
      </c>
      <c r="BE231" s="85"/>
      <c r="BF231" s="100" t="str">
        <f t="shared" si="15"/>
        <v>NoValue</v>
      </c>
      <c r="BG231" s="85"/>
      <c r="BH231" s="100" t="str">
        <f t="shared" si="16"/>
        <v>NoValue</v>
      </c>
      <c r="BI231" s="66"/>
      <c r="BJ231" s="165">
        <f t="shared" si="17"/>
        <v>0</v>
      </c>
      <c r="BK231" s="165">
        <f t="shared" si="18"/>
        <v>0</v>
      </c>
      <c r="BL231" s="164"/>
      <c r="BM231" s="164"/>
      <c r="BN231" s="164"/>
      <c r="BO231" s="164"/>
    </row>
    <row r="232" spans="1:67" x14ac:dyDescent="0.2">
      <c r="A232" s="1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85">
        <v>77</v>
      </c>
      <c r="AZ232" s="85"/>
      <c r="BA232" s="85">
        <f t="shared" si="19"/>
        <v>0.96184148928845459</v>
      </c>
      <c r="BB232" s="85">
        <f t="shared" si="20"/>
        <v>1.7724672839697819</v>
      </c>
      <c r="BC232" s="66"/>
      <c r="BD232" s="98" t="str">
        <f t="shared" si="21"/>
        <v>NoValue</v>
      </c>
      <c r="BE232" s="85"/>
      <c r="BF232" s="100" t="str">
        <f t="shared" si="15"/>
        <v>NoValue</v>
      </c>
      <c r="BG232" s="85"/>
      <c r="BH232" s="100" t="str">
        <f t="shared" si="16"/>
        <v>NoValue</v>
      </c>
      <c r="BI232" s="66"/>
      <c r="BJ232" s="165">
        <f t="shared" si="17"/>
        <v>0</v>
      </c>
      <c r="BK232" s="165">
        <f t="shared" si="18"/>
        <v>0</v>
      </c>
      <c r="BL232" s="164"/>
      <c r="BM232" s="164"/>
      <c r="BN232" s="164"/>
      <c r="BO232" s="164"/>
    </row>
    <row r="233" spans="1:67" x14ac:dyDescent="0.2">
      <c r="A233" s="1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85">
        <v>78</v>
      </c>
      <c r="AZ233" s="85"/>
      <c r="BA233" s="85">
        <f t="shared" si="19"/>
        <v>0.96232136579903149</v>
      </c>
      <c r="BB233" s="85">
        <f t="shared" si="20"/>
        <v>1.7782837223400929</v>
      </c>
      <c r="BC233" s="66"/>
      <c r="BD233" s="98" t="str">
        <f t="shared" si="21"/>
        <v>NoValue</v>
      </c>
      <c r="BE233" s="85"/>
      <c r="BF233" s="100" t="str">
        <f t="shared" si="15"/>
        <v>NoValue</v>
      </c>
      <c r="BG233" s="85"/>
      <c r="BH233" s="100" t="str">
        <f t="shared" si="16"/>
        <v>NoValue</v>
      </c>
      <c r="BI233" s="66"/>
      <c r="BJ233" s="165">
        <f t="shared" si="17"/>
        <v>0</v>
      </c>
      <c r="BK233" s="165">
        <f t="shared" si="18"/>
        <v>0</v>
      </c>
      <c r="BL233" s="164"/>
      <c r="BM233" s="164"/>
      <c r="BN233" s="164"/>
      <c r="BO233" s="164"/>
    </row>
    <row r="234" spans="1:67" x14ac:dyDescent="0.2">
      <c r="A234" s="1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85">
        <v>79</v>
      </c>
      <c r="AZ234" s="85"/>
      <c r="BA234" s="85">
        <f t="shared" si="19"/>
        <v>0.96278932393841976</v>
      </c>
      <c r="BB234" s="85">
        <f t="shared" si="20"/>
        <v>1.7840142348488339</v>
      </c>
      <c r="BC234" s="66"/>
      <c r="BD234" s="98" t="str">
        <f t="shared" si="21"/>
        <v>NoValue</v>
      </c>
      <c r="BE234" s="85"/>
      <c r="BF234" s="100" t="str">
        <f t="shared" si="15"/>
        <v>NoValue</v>
      </c>
      <c r="BG234" s="85"/>
      <c r="BH234" s="100" t="str">
        <f t="shared" si="16"/>
        <v>NoValue</v>
      </c>
      <c r="BI234" s="66"/>
      <c r="BJ234" s="165">
        <f t="shared" si="17"/>
        <v>0</v>
      </c>
      <c r="BK234" s="165">
        <f t="shared" si="18"/>
        <v>0</v>
      </c>
      <c r="BL234" s="164"/>
      <c r="BM234" s="164"/>
      <c r="BN234" s="164"/>
      <c r="BO234" s="164"/>
    </row>
    <row r="235" spans="1:67" x14ac:dyDescent="0.2">
      <c r="A235" s="1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85">
        <v>80</v>
      </c>
      <c r="AZ235" s="85"/>
      <c r="BA235" s="85">
        <f t="shared" si="19"/>
        <v>0.96324580222001766</v>
      </c>
      <c r="BB235" s="85">
        <f t="shared" si="20"/>
        <v>1.7896611870510142</v>
      </c>
      <c r="BC235" s="66"/>
      <c r="BD235" s="98" t="str">
        <f t="shared" si="21"/>
        <v>NoValue</v>
      </c>
      <c r="BE235" s="85"/>
      <c r="BF235" s="100" t="str">
        <f t="shared" si="15"/>
        <v>NoValue</v>
      </c>
      <c r="BG235" s="85"/>
      <c r="BH235" s="100" t="str">
        <f t="shared" si="16"/>
        <v>NoValue</v>
      </c>
      <c r="BI235" s="66"/>
      <c r="BJ235" s="165">
        <f t="shared" si="17"/>
        <v>0</v>
      </c>
      <c r="BK235" s="165">
        <f t="shared" si="18"/>
        <v>0</v>
      </c>
      <c r="BL235" s="164"/>
      <c r="BM235" s="164"/>
      <c r="BN235" s="164"/>
      <c r="BO235" s="164"/>
    </row>
    <row r="236" spans="1:67" x14ac:dyDescent="0.2">
      <c r="A236" s="1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85">
        <v>81</v>
      </c>
      <c r="AZ236" s="85"/>
      <c r="BA236" s="85">
        <f t="shared" si="19"/>
        <v>0.96369121790809575</v>
      </c>
      <c r="BB236" s="85">
        <f t="shared" si="20"/>
        <v>1.7952268502718884</v>
      </c>
      <c r="BC236" s="66"/>
      <c r="BD236" s="98" t="str">
        <f t="shared" si="21"/>
        <v>NoValue</v>
      </c>
      <c r="BE236" s="85"/>
      <c r="BF236" s="100" t="str">
        <f t="shared" si="15"/>
        <v>NoValue</v>
      </c>
      <c r="BG236" s="85"/>
      <c r="BH236" s="100" t="str">
        <f t="shared" si="16"/>
        <v>NoValue</v>
      </c>
      <c r="BI236" s="66"/>
      <c r="BJ236" s="165">
        <f t="shared" si="17"/>
        <v>0</v>
      </c>
      <c r="BK236" s="165">
        <f t="shared" si="18"/>
        <v>0</v>
      </c>
      <c r="BL236" s="164"/>
      <c r="BM236" s="164"/>
      <c r="BN236" s="164"/>
      <c r="BO236" s="164"/>
    </row>
    <row r="237" spans="1:67" x14ac:dyDescent="0.2">
      <c r="A237" s="1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85">
        <v>82</v>
      </c>
      <c r="AZ237" s="85"/>
      <c r="BA237" s="85">
        <f t="shared" si="19"/>
        <v>0.96412596828932884</v>
      </c>
      <c r="BB237" s="85">
        <f t="shared" si="20"/>
        <v>1.8007134064857595</v>
      </c>
      <c r="BC237" s="66"/>
      <c r="BD237" s="98" t="str">
        <f t="shared" si="21"/>
        <v>NoValue</v>
      </c>
      <c r="BE237" s="85"/>
      <c r="BF237" s="100" t="str">
        <f t="shared" si="15"/>
        <v>NoValue</v>
      </c>
      <c r="BG237" s="85"/>
      <c r="BH237" s="100" t="str">
        <f t="shared" si="16"/>
        <v>NoValue</v>
      </c>
      <c r="BI237" s="66"/>
      <c r="BJ237" s="165">
        <f t="shared" si="17"/>
        <v>0</v>
      </c>
      <c r="BK237" s="165">
        <f t="shared" si="18"/>
        <v>0</v>
      </c>
      <c r="BL237" s="164"/>
      <c r="BM237" s="164"/>
      <c r="BN237" s="164"/>
      <c r="BO237" s="164"/>
    </row>
    <row r="238" spans="1:67" x14ac:dyDescent="0.2">
      <c r="A238" s="1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85">
        <v>83</v>
      </c>
      <c r="AZ238" s="85"/>
      <c r="BA238" s="85">
        <f t="shared" si="19"/>
        <v>0.96455043185411493</v>
      </c>
      <c r="BB238" s="85">
        <f t="shared" si="20"/>
        <v>1.8061229528855081</v>
      </c>
      <c r="BC238" s="66"/>
      <c r="BD238" s="98" t="str">
        <f t="shared" si="21"/>
        <v>NoValue</v>
      </c>
      <c r="BE238" s="85"/>
      <c r="BF238" s="100" t="str">
        <f t="shared" si="15"/>
        <v>NoValue</v>
      </c>
      <c r="BG238" s="85"/>
      <c r="BH238" s="100" t="str">
        <f t="shared" si="16"/>
        <v>NoValue</v>
      </c>
      <c r="BI238" s="66"/>
      <c r="BJ238" s="165">
        <f t="shared" si="17"/>
        <v>0</v>
      </c>
      <c r="BK238" s="165">
        <f t="shared" si="18"/>
        <v>0</v>
      </c>
      <c r="BL238" s="164"/>
      <c r="BM238" s="164"/>
      <c r="BN238" s="164"/>
      <c r="BO238" s="164"/>
    </row>
    <row r="239" spans="1:67" x14ac:dyDescent="0.2">
      <c r="A239" s="1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85">
        <v>84</v>
      </c>
      <c r="AZ239" s="85"/>
      <c r="BA239" s="85">
        <f t="shared" si="19"/>
        <v>0.96496496939505794</v>
      </c>
      <c r="BB239" s="85">
        <f t="shared" si="20"/>
        <v>1.8114575061659457</v>
      </c>
      <c r="BC239" s="66"/>
      <c r="BD239" s="98" t="str">
        <f t="shared" si="21"/>
        <v>NoValue</v>
      </c>
      <c r="BE239" s="85"/>
      <c r="BF239" s="100" t="str">
        <f t="shared" si="15"/>
        <v>NoValue</v>
      </c>
      <c r="BG239" s="85"/>
      <c r="BH239" s="100" t="str">
        <f t="shared" si="16"/>
        <v>NoValue</v>
      </c>
      <c r="BI239" s="66"/>
      <c r="BJ239" s="165">
        <f t="shared" si="17"/>
        <v>0</v>
      </c>
      <c r="BK239" s="165">
        <f t="shared" si="18"/>
        <v>0</v>
      </c>
      <c r="BL239" s="164"/>
      <c r="BM239" s="164"/>
      <c r="BN239" s="164"/>
      <c r="BO239" s="164"/>
    </row>
    <row r="240" spans="1:67" x14ac:dyDescent="0.2">
      <c r="A240" s="1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85">
        <v>85</v>
      </c>
      <c r="AZ240" s="85"/>
      <c r="BA240" s="85">
        <f t="shared" si="19"/>
        <v>0.96536992502931296</v>
      </c>
      <c r="BB240" s="85">
        <f t="shared" si="20"/>
        <v>1.816719006542111</v>
      </c>
      <c r="BC240" s="66"/>
      <c r="BD240" s="98" t="str">
        <f t="shared" si="21"/>
        <v>NoValue</v>
      </c>
      <c r="BE240" s="85"/>
      <c r="BF240" s="100" t="str">
        <f t="shared" si="15"/>
        <v>NoValue</v>
      </c>
      <c r="BG240" s="85"/>
      <c r="BH240" s="100" t="str">
        <f t="shared" si="16"/>
        <v>NoValue</v>
      </c>
      <c r="BI240" s="66"/>
      <c r="BJ240" s="165">
        <f t="shared" si="17"/>
        <v>0</v>
      </c>
      <c r="BK240" s="165">
        <f t="shared" si="18"/>
        <v>0</v>
      </c>
      <c r="BL240" s="164"/>
      <c r="BM240" s="164"/>
      <c r="BN240" s="164"/>
      <c r="BO240" s="164"/>
    </row>
    <row r="241" spans="1:67" x14ac:dyDescent="0.2">
      <c r="A241" s="1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85">
        <v>86</v>
      </c>
      <c r="AZ241" s="85"/>
      <c r="BA241" s="85">
        <f t="shared" si="19"/>
        <v>0.96576562715087977</v>
      </c>
      <c r="BB241" s="85">
        <f t="shared" si="20"/>
        <v>1.82190932152186</v>
      </c>
      <c r="BC241" s="66"/>
      <c r="BD241" s="98" t="str">
        <f t="shared" si="21"/>
        <v>NoValue</v>
      </c>
      <c r="BE241" s="85"/>
      <c r="BF241" s="100" t="str">
        <f t="shared" si="15"/>
        <v>NoValue</v>
      </c>
      <c r="BG241" s="85"/>
      <c r="BH241" s="100" t="str">
        <f t="shared" si="16"/>
        <v>NoValue</v>
      </c>
      <c r="BI241" s="66"/>
      <c r="BJ241" s="165">
        <f t="shared" si="17"/>
        <v>0</v>
      </c>
      <c r="BK241" s="165">
        <f t="shared" si="18"/>
        <v>0</v>
      </c>
      <c r="BL241" s="164"/>
      <c r="BM241" s="164"/>
      <c r="BN241" s="164"/>
      <c r="BO241" s="164"/>
    </row>
    <row r="242" spans="1:67" x14ac:dyDescent="0.2">
      <c r="A242" s="1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85">
        <v>87</v>
      </c>
      <c r="AZ242" s="85"/>
      <c r="BA242" s="85">
        <f t="shared" si="19"/>
        <v>0.96615238931838043</v>
      </c>
      <c r="BB242" s="85">
        <f t="shared" si="20"/>
        <v>1.8270302494504529</v>
      </c>
      <c r="BC242" s="66"/>
      <c r="BD242" s="98" t="str">
        <f t="shared" si="21"/>
        <v>NoValue</v>
      </c>
      <c r="BE242" s="85"/>
      <c r="BF242" s="100" t="str">
        <f t="shared" si="15"/>
        <v>NoValue</v>
      </c>
      <c r="BG242" s="85"/>
      <c r="BH242" s="100" t="str">
        <f t="shared" si="16"/>
        <v>NoValue</v>
      </c>
      <c r="BI242" s="66"/>
      <c r="BJ242" s="165">
        <f t="shared" si="17"/>
        <v>0</v>
      </c>
      <c r="BK242" s="165">
        <f t="shared" si="18"/>
        <v>0</v>
      </c>
      <c r="BL242" s="164"/>
      <c r="BM242" s="164"/>
      <c r="BN242" s="164"/>
      <c r="BO242" s="164"/>
    </row>
    <row r="243" spans="1:67" x14ac:dyDescent="0.2">
      <c r="A243" s="1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85">
        <v>88</v>
      </c>
      <c r="AZ243" s="85"/>
      <c r="BA243" s="85">
        <f t="shared" si="19"/>
        <v>0.96653051108336252</v>
      </c>
      <c r="BB243" s="85">
        <f t="shared" si="20"/>
        <v>1.8320835228433823</v>
      </c>
      <c r="BC243" s="66"/>
      <c r="BD243" s="98" t="str">
        <f t="shared" si="21"/>
        <v>NoValue</v>
      </c>
      <c r="BE243" s="85"/>
      <c r="BF243" s="100" t="str">
        <f t="shared" si="15"/>
        <v>NoValue</v>
      </c>
      <c r="BG243" s="85"/>
      <c r="BH243" s="100" t="str">
        <f t="shared" si="16"/>
        <v>NoValue</v>
      </c>
      <c r="BI243" s="66"/>
      <c r="BJ243" s="165">
        <f t="shared" si="17"/>
        <v>0</v>
      </c>
      <c r="BK243" s="165">
        <f t="shared" si="18"/>
        <v>0</v>
      </c>
      <c r="BL243" s="164"/>
      <c r="BM243" s="164"/>
      <c r="BN243" s="164"/>
      <c r="BO243" s="164"/>
    </row>
    <row r="244" spans="1:67" x14ac:dyDescent="0.2">
      <c r="A244" s="1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85">
        <v>89</v>
      </c>
      <c r="AZ244" s="85"/>
      <c r="BA244" s="85">
        <f t="shared" si="19"/>
        <v>0.96690027876372586</v>
      </c>
      <c r="BB244" s="85">
        <f t="shared" si="20"/>
        <v>1.8370708115223904</v>
      </c>
      <c r="BC244" s="66"/>
      <c r="BD244" s="98" t="str">
        <f t="shared" si="21"/>
        <v>NoValue</v>
      </c>
      <c r="BE244" s="85"/>
      <c r="BF244" s="100" t="str">
        <f t="shared" si="15"/>
        <v>NoValue</v>
      </c>
      <c r="BG244" s="85"/>
      <c r="BH244" s="100" t="str">
        <f t="shared" si="16"/>
        <v>NoValue</v>
      </c>
      <c r="BI244" s="66"/>
      <c r="BJ244" s="165">
        <f t="shared" si="17"/>
        <v>0</v>
      </c>
      <c r="BK244" s="165">
        <f t="shared" si="18"/>
        <v>0</v>
      </c>
      <c r="BL244" s="164"/>
      <c r="BM244" s="164"/>
      <c r="BN244" s="164"/>
      <c r="BO244" s="164"/>
    </row>
    <row r="245" spans="1:67" x14ac:dyDescent="0.2">
      <c r="A245" s="1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85">
        <v>90</v>
      </c>
      <c r="AZ245" s="85"/>
      <c r="BA245" s="85">
        <f t="shared" si="19"/>
        <v>0.96726196616646543</v>
      </c>
      <c r="BB245" s="85">
        <f t="shared" si="20"/>
        <v>1.8419937255683403</v>
      </c>
      <c r="BC245" s="66"/>
      <c r="BD245" s="98" t="str">
        <f t="shared" si="21"/>
        <v>NoValue</v>
      </c>
      <c r="BE245" s="85"/>
      <c r="BF245" s="100" t="str">
        <f t="shared" si="15"/>
        <v>NoValue</v>
      </c>
      <c r="BG245" s="85"/>
      <c r="BH245" s="100" t="str">
        <f t="shared" si="16"/>
        <v>NoValue</v>
      </c>
      <c r="BI245" s="66"/>
      <c r="BJ245" s="165">
        <f t="shared" si="17"/>
        <v>0</v>
      </c>
      <c r="BK245" s="165">
        <f t="shared" si="18"/>
        <v>0</v>
      </c>
      <c r="BL245" s="164"/>
      <c r="BM245" s="164"/>
      <c r="BN245" s="164"/>
      <c r="BO245" s="164"/>
    </row>
    <row r="246" spans="1:67" x14ac:dyDescent="0.2">
      <c r="A246" s="1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85">
        <v>91</v>
      </c>
      <c r="AZ246" s="85"/>
      <c r="BA246" s="85">
        <f t="shared" si="19"/>
        <v>0.96761583526356554</v>
      </c>
      <c r="BB246" s="85">
        <f t="shared" si="20"/>
        <v>1.846853818103606</v>
      </c>
      <c r="BC246" s="66"/>
      <c r="BD246" s="98" t="str">
        <f t="shared" si="21"/>
        <v>NoValue</v>
      </c>
      <c r="BE246" s="85"/>
      <c r="BF246" s="100" t="str">
        <f t="shared" si="15"/>
        <v>NoValue</v>
      </c>
      <c r="BG246" s="85"/>
      <c r="BH246" s="100" t="str">
        <f t="shared" si="16"/>
        <v>NoValue</v>
      </c>
      <c r="BI246" s="66"/>
      <c r="BJ246" s="165">
        <f t="shared" si="17"/>
        <v>0</v>
      </c>
      <c r="BK246" s="165">
        <f t="shared" si="18"/>
        <v>0</v>
      </c>
      <c r="BL246" s="164"/>
      <c r="BM246" s="164"/>
      <c r="BN246" s="164"/>
      <c r="BO246" s="164"/>
    </row>
    <row r="247" spans="1:67" x14ac:dyDescent="0.2">
      <c r="A247" s="1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85">
        <v>92</v>
      </c>
      <c r="AZ247" s="85"/>
      <c r="BA247" s="85">
        <f t="shared" si="19"/>
        <v>0.96796213682454824</v>
      </c>
      <c r="BB247" s="85">
        <f t="shared" si="20"/>
        <v>1.8516525879155639</v>
      </c>
      <c r="BC247" s="66"/>
      <c r="BD247" s="98" t="str">
        <f t="shared" si="21"/>
        <v>NoValue</v>
      </c>
      <c r="BE247" s="85"/>
      <c r="BF247" s="100" t="str">
        <f t="shared" si="15"/>
        <v>NoValue</v>
      </c>
      <c r="BG247" s="85"/>
      <c r="BH247" s="100" t="str">
        <f t="shared" si="16"/>
        <v>NoValue</v>
      </c>
      <c r="BI247" s="66"/>
      <c r="BJ247" s="165">
        <f t="shared" si="17"/>
        <v>0</v>
      </c>
      <c r="BK247" s="165">
        <f t="shared" si="18"/>
        <v>0</v>
      </c>
      <c r="BL247" s="164"/>
      <c r="BM247" s="164"/>
      <c r="BN247" s="164"/>
      <c r="BO247" s="164"/>
    </row>
    <row r="248" spans="1:67" x14ac:dyDescent="0.2">
      <c r="A248" s="1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85">
        <v>93</v>
      </c>
      <c r="AZ248" s="85"/>
      <c r="BA248" s="85">
        <f t="shared" si="19"/>
        <v>0.96830111100888516</v>
      </c>
      <c r="BB248" s="85">
        <f t="shared" si="20"/>
        <v>1.8563914819319027</v>
      </c>
      <c r="BC248" s="66"/>
      <c r="BD248" s="98" t="str">
        <f t="shared" si="21"/>
        <v>NoValue</v>
      </c>
      <c r="BE248" s="85"/>
      <c r="BF248" s="100" t="str">
        <f t="shared" si="15"/>
        <v>NoValue</v>
      </c>
      <c r="BG248" s="85"/>
      <c r="BH248" s="100" t="str">
        <f t="shared" si="16"/>
        <v>NoValue</v>
      </c>
      <c r="BI248" s="66"/>
      <c r="BJ248" s="165">
        <f t="shared" si="17"/>
        <v>0</v>
      </c>
      <c r="BK248" s="165">
        <f t="shared" si="18"/>
        <v>0</v>
      </c>
      <c r="BL248" s="164"/>
      <c r="BM248" s="164"/>
      <c r="BN248" s="164"/>
      <c r="BO248" s="164"/>
    </row>
    <row r="249" spans="1:67" x14ac:dyDescent="0.2">
      <c r="A249" s="1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85">
        <v>94</v>
      </c>
      <c r="AZ249" s="85"/>
      <c r="BA249" s="85">
        <f t="shared" si="19"/>
        <v>0.96863298792121233</v>
      </c>
      <c r="BB249" s="85">
        <f t="shared" si="20"/>
        <v>1.8610718975576341</v>
      </c>
      <c r="BC249" s="66"/>
      <c r="BD249" s="98" t="str">
        <f t="shared" si="21"/>
        <v>NoValue</v>
      </c>
      <c r="BE249" s="85"/>
      <c r="BF249" s="100" t="str">
        <f t="shared" si="15"/>
        <v>NoValue</v>
      </c>
      <c r="BG249" s="85"/>
      <c r="BH249" s="100" t="str">
        <f t="shared" si="16"/>
        <v>NoValue</v>
      </c>
      <c r="BI249" s="66"/>
      <c r="BJ249" s="165">
        <f t="shared" si="17"/>
        <v>0</v>
      </c>
      <c r="BK249" s="165">
        <f t="shared" si="18"/>
        <v>0</v>
      </c>
      <c r="BL249" s="164"/>
      <c r="BM249" s="164"/>
      <c r="BN249" s="164"/>
      <c r="BO249" s="164"/>
    </row>
    <row r="250" spans="1:67" x14ac:dyDescent="0.2">
      <c r="A250" s="1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85">
        <v>95</v>
      </c>
      <c r="AZ250" s="85"/>
      <c r="BA250" s="85">
        <f t="shared" si="19"/>
        <v>0.96895798813204514</v>
      </c>
      <c r="BB250" s="85">
        <f t="shared" si="20"/>
        <v>1.8656951848829249</v>
      </c>
      <c r="BC250" s="66"/>
      <c r="BD250" s="98" t="str">
        <f t="shared" si="21"/>
        <v>NoValue</v>
      </c>
      <c r="BE250" s="85"/>
      <c r="BF250" s="100" t="str">
        <f t="shared" si="15"/>
        <v>NoValue</v>
      </c>
      <c r="BG250" s="85"/>
      <c r="BH250" s="100" t="str">
        <f t="shared" si="16"/>
        <v>NoValue</v>
      </c>
      <c r="BI250" s="66"/>
      <c r="BJ250" s="165">
        <f t="shared" si="17"/>
        <v>0</v>
      </c>
      <c r="BK250" s="165">
        <f t="shared" si="18"/>
        <v>0</v>
      </c>
      <c r="BL250" s="164"/>
      <c r="BM250" s="164"/>
      <c r="BN250" s="164"/>
      <c r="BO250" s="164"/>
    </row>
    <row r="251" spans="1:67" x14ac:dyDescent="0.2">
      <c r="A251" s="1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85">
        <v>96</v>
      </c>
      <c r="AZ251" s="85"/>
      <c r="BA251" s="85">
        <f t="shared" si="19"/>
        <v>0.96927632316646717</v>
      </c>
      <c r="BB251" s="85">
        <f t="shared" si="20"/>
        <v>1.8702626487701646</v>
      </c>
      <c r="BC251" s="66"/>
      <c r="BD251" s="98" t="str">
        <f t="shared" si="21"/>
        <v>NoValue</v>
      </c>
      <c r="BE251" s="85"/>
      <c r="BF251" s="100" t="str">
        <f t="shared" si="15"/>
        <v>NoValue</v>
      </c>
      <c r="BG251" s="85"/>
      <c r="BH251" s="100" t="str">
        <f t="shared" si="16"/>
        <v>NoValue</v>
      </c>
      <c r="BI251" s="66"/>
      <c r="BJ251" s="165">
        <f t="shared" si="17"/>
        <v>0</v>
      </c>
      <c r="BK251" s="165">
        <f t="shared" si="18"/>
        <v>0</v>
      </c>
      <c r="BL251" s="164"/>
      <c r="BM251" s="164"/>
      <c r="BN251" s="164"/>
      <c r="BO251" s="164"/>
    </row>
    <row r="252" spans="1:67" x14ac:dyDescent="0.2">
      <c r="A252" s="1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85">
        <v>97</v>
      </c>
      <c r="AZ252" s="85"/>
      <c r="BA252" s="85">
        <f t="shared" si="19"/>
        <v>0.96958819596306889</v>
      </c>
      <c r="BB252" s="85">
        <f t="shared" si="20"/>
        <v>1.8747755508280979</v>
      </c>
      <c r="BC252" s="66"/>
      <c r="BD252" s="98" t="str">
        <f t="shared" si="21"/>
        <v>NoValue</v>
      </c>
      <c r="BE252" s="85"/>
      <c r="BF252" s="100" t="str">
        <f t="shared" ref="BF252:BF275" si="22">IF(BD252="NoValue","NoValue",POWER(BD252-$X$160,2))</f>
        <v>NoValue</v>
      </c>
      <c r="BG252" s="85"/>
      <c r="BH252" s="100" t="str">
        <f t="shared" ref="BH252:BH275" si="23">IF(BF252="NoValue","NoValue",POWER(D116-$AJ$162,2))</f>
        <v>NoValue</v>
      </c>
      <c r="BI252" s="66"/>
      <c r="BJ252" s="165">
        <f t="shared" ref="BJ252:BJ275" si="24">IF(D116="ND",0,D116)</f>
        <v>0</v>
      </c>
      <c r="BK252" s="165">
        <f t="shared" ref="BK252:BK275" si="25">IF(D116="ND",1,D116)</f>
        <v>0</v>
      </c>
      <c r="BL252" s="164"/>
      <c r="BM252" s="164"/>
      <c r="BN252" s="164"/>
      <c r="BO252" s="164"/>
    </row>
    <row r="253" spans="1:67" x14ac:dyDescent="0.2">
      <c r="A253" s="1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85">
        <v>98</v>
      </c>
      <c r="AZ253" s="85"/>
      <c r="BA253" s="85">
        <f t="shared" si="19"/>
        <v>0.96989380130522684</v>
      </c>
      <c r="BB253" s="85">
        <f t="shared" si="20"/>
        <v>1.8792351112802042</v>
      </c>
      <c r="BC253" s="66"/>
      <c r="BD253" s="98" t="str">
        <f t="shared" si="21"/>
        <v>NoValue</v>
      </c>
      <c r="BE253" s="85"/>
      <c r="BF253" s="100" t="str">
        <f t="shared" si="22"/>
        <v>NoValue</v>
      </c>
      <c r="BG253" s="85"/>
      <c r="BH253" s="100" t="str">
        <f t="shared" si="23"/>
        <v>NoValue</v>
      </c>
      <c r="BI253" s="66"/>
      <c r="BJ253" s="165">
        <f t="shared" si="24"/>
        <v>0</v>
      </c>
      <c r="BK253" s="165">
        <f t="shared" si="25"/>
        <v>0</v>
      </c>
      <c r="BL253" s="164"/>
      <c r="BM253" s="164"/>
      <c r="BN253" s="164"/>
      <c r="BO253" s="164"/>
    </row>
    <row r="254" spans="1:67" x14ac:dyDescent="0.2">
      <c r="A254" s="1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85">
        <v>99</v>
      </c>
      <c r="AZ254" s="85"/>
      <c r="BA254" s="85">
        <f t="shared" si="19"/>
        <v>0.97019332622664911</v>
      </c>
      <c r="BB254" s="85">
        <f t="shared" si="20"/>
        <v>1.8836425107340422</v>
      </c>
      <c r="BC254" s="66"/>
      <c r="BD254" s="98" t="str">
        <f t="shared" si="21"/>
        <v>NoValue</v>
      </c>
      <c r="BE254" s="85"/>
      <c r="BF254" s="100" t="str">
        <f t="shared" si="22"/>
        <v>NoValue</v>
      </c>
      <c r="BG254" s="85"/>
      <c r="BH254" s="100" t="str">
        <f t="shared" si="23"/>
        <v>NoValue</v>
      </c>
      <c r="BI254" s="66"/>
      <c r="BJ254" s="165">
        <f t="shared" si="24"/>
        <v>0</v>
      </c>
      <c r="BK254" s="165">
        <f t="shared" si="25"/>
        <v>0</v>
      </c>
      <c r="BL254" s="164"/>
      <c r="BM254" s="164"/>
      <c r="BN254" s="164"/>
      <c r="BO254" s="164"/>
    </row>
    <row r="255" spans="1:67" x14ac:dyDescent="0.2">
      <c r="A255" s="1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85">
        <v>100</v>
      </c>
      <c r="AZ255" s="85"/>
      <c r="BA255" s="85">
        <f t="shared" si="19"/>
        <v>0.97048695039296007</v>
      </c>
      <c r="BB255" s="85">
        <f t="shared" si="20"/>
        <v>1.8879988918577364</v>
      </c>
      <c r="BC255" s="66"/>
      <c r="BD255" s="98" t="str">
        <f t="shared" si="21"/>
        <v>NoValue</v>
      </c>
      <c r="BE255" s="85"/>
      <c r="BF255" s="100" t="str">
        <f t="shared" si="22"/>
        <v>NoValue</v>
      </c>
      <c r="BG255" s="85"/>
      <c r="BH255" s="100" t="str">
        <f t="shared" si="23"/>
        <v>NoValue</v>
      </c>
      <c r="BI255" s="66"/>
      <c r="BJ255" s="165">
        <f t="shared" si="24"/>
        <v>0</v>
      </c>
      <c r="BK255" s="165">
        <f t="shared" si="25"/>
        <v>0</v>
      </c>
      <c r="BL255" s="164"/>
      <c r="BM255" s="164"/>
      <c r="BN255" s="164"/>
      <c r="BO255" s="164"/>
    </row>
    <row r="256" spans="1:67" x14ac:dyDescent="0.2">
      <c r="A256" s="1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85">
        <v>101</v>
      </c>
      <c r="AZ256" s="85"/>
      <c r="BA256" s="85">
        <f t="shared" si="19"/>
        <v>0.97077484646096091</v>
      </c>
      <c r="BB256" s="85">
        <f t="shared" si="20"/>
        <v>1.8923053609693861</v>
      </c>
      <c r="BC256" s="66"/>
      <c r="BD256" s="98" t="str">
        <f t="shared" si="21"/>
        <v>NoValue</v>
      </c>
      <c r="BE256" s="85"/>
      <c r="BF256" s="100" t="str">
        <f t="shared" si="22"/>
        <v>NoValue</v>
      </c>
      <c r="BG256" s="85"/>
      <c r="BH256" s="100" t="str">
        <f t="shared" si="23"/>
        <v>NoValue</v>
      </c>
      <c r="BI256" s="66"/>
      <c r="BJ256" s="165">
        <f t="shared" si="24"/>
        <v>0</v>
      </c>
      <c r="BK256" s="165">
        <f t="shared" si="25"/>
        <v>0</v>
      </c>
      <c r="BL256" s="164"/>
      <c r="BM256" s="164"/>
      <c r="BN256" s="164"/>
      <c r="BO256" s="164"/>
    </row>
    <row r="257" spans="1:67" x14ac:dyDescent="0.2">
      <c r="A257" s="1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85">
        <v>102</v>
      </c>
      <c r="AZ257" s="85"/>
      <c r="BA257" s="85">
        <f t="shared" si="19"/>
        <v>0.97105718041707367</v>
      </c>
      <c r="BB257" s="85">
        <f t="shared" si="20"/>
        <v>1.89656298954472</v>
      </c>
      <c r="BC257" s="66"/>
      <c r="BD257" s="98" t="str">
        <f t="shared" si="21"/>
        <v>NoValue</v>
      </c>
      <c r="BE257" s="85"/>
      <c r="BF257" s="100" t="str">
        <f t="shared" si="22"/>
        <v>NoValue</v>
      </c>
      <c r="BG257" s="85"/>
      <c r="BH257" s="100" t="str">
        <f t="shared" si="23"/>
        <v>NoValue</v>
      </c>
      <c r="BI257" s="66"/>
      <c r="BJ257" s="165">
        <f t="shared" si="24"/>
        <v>0</v>
      </c>
      <c r="BK257" s="165">
        <f t="shared" si="25"/>
        <v>0</v>
      </c>
      <c r="BL257" s="164"/>
      <c r="BM257" s="164"/>
      <c r="BN257" s="164"/>
      <c r="BO257" s="164"/>
    </row>
    <row r="258" spans="1:67" x14ac:dyDescent="0.2">
      <c r="A258" s="1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85">
        <v>103</v>
      </c>
      <c r="AZ258" s="85"/>
      <c r="BA258" s="85">
        <f t="shared" si="19"/>
        <v>0.97133411189636298</v>
      </c>
      <c r="BB258" s="85">
        <f t="shared" si="20"/>
        <v>1.9007728156479731</v>
      </c>
      <c r="BC258" s="66"/>
      <c r="BD258" s="98" t="str">
        <f t="shared" si="21"/>
        <v>NoValue</v>
      </c>
      <c r="BE258" s="85"/>
      <c r="BF258" s="100" t="str">
        <f t="shared" si="22"/>
        <v>NoValue</v>
      </c>
      <c r="BG258" s="85"/>
      <c r="BH258" s="100" t="str">
        <f t="shared" si="23"/>
        <v>NoValue</v>
      </c>
      <c r="BI258" s="66"/>
      <c r="BJ258" s="165">
        <f t="shared" si="24"/>
        <v>0</v>
      </c>
      <c r="BK258" s="165">
        <f t="shared" si="25"/>
        <v>0</v>
      </c>
      <c r="BL258" s="164"/>
      <c r="BM258" s="164"/>
      <c r="BN258" s="164"/>
      <c r="BO258" s="164"/>
    </row>
    <row r="259" spans="1:67" x14ac:dyDescent="0.2">
      <c r="A259" s="1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85">
        <v>104</v>
      </c>
      <c r="AZ259" s="85"/>
      <c r="BA259" s="85">
        <f t="shared" si="19"/>
        <v>0.97160579448342344</v>
      </c>
      <c r="BB259" s="85">
        <f t="shared" si="20"/>
        <v>1.9049358452906073</v>
      </c>
      <c r="BC259" s="66"/>
      <c r="BD259" s="98" t="str">
        <f t="shared" si="21"/>
        <v>NoValue</v>
      </c>
      <c r="BE259" s="85"/>
      <c r="BF259" s="100" t="str">
        <f t="shared" si="22"/>
        <v>NoValue</v>
      </c>
      <c r="BG259" s="85"/>
      <c r="BH259" s="100" t="str">
        <f t="shared" si="23"/>
        <v>NoValue</v>
      </c>
      <c r="BI259" s="66"/>
      <c r="BJ259" s="165">
        <f t="shared" si="24"/>
        <v>0</v>
      </c>
      <c r="BK259" s="165">
        <f t="shared" si="25"/>
        <v>0</v>
      </c>
      <c r="BL259" s="164"/>
      <c r="BM259" s="164"/>
      <c r="BN259" s="164"/>
      <c r="BO259" s="164"/>
    </row>
    <row r="260" spans="1:67" x14ac:dyDescent="0.2">
      <c r="A260" s="1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85">
        <v>105</v>
      </c>
      <c r="AZ260" s="85"/>
      <c r="BA260" s="85">
        <f t="shared" si="19"/>
        <v>0.97187237599632359</v>
      </c>
      <c r="BB260" s="85">
        <f t="shared" si="20"/>
        <v>1.9090530537221719</v>
      </c>
      <c r="BC260" s="66"/>
      <c r="BD260" s="98" t="str">
        <f t="shared" si="21"/>
        <v>NoValue</v>
      </c>
      <c r="BE260" s="85"/>
      <c r="BF260" s="100" t="str">
        <f t="shared" si="22"/>
        <v>NoValue</v>
      </c>
      <c r="BG260" s="85"/>
      <c r="BH260" s="100" t="str">
        <f t="shared" si="23"/>
        <v>NoValue</v>
      </c>
      <c r="BI260" s="66"/>
      <c r="BJ260" s="165">
        <f t="shared" si="24"/>
        <v>0</v>
      </c>
      <c r="BK260" s="165">
        <f t="shared" si="25"/>
        <v>0</v>
      </c>
      <c r="BL260" s="164"/>
      <c r="BM260" s="164"/>
      <c r="BN260" s="164"/>
      <c r="BO260" s="164"/>
    </row>
    <row r="261" spans="1:67" x14ac:dyDescent="0.2">
      <c r="A261" s="1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85">
        <v>106</v>
      </c>
      <c r="AZ261" s="85"/>
      <c r="BA261" s="85">
        <f t="shared" si="19"/>
        <v>0.97213399875470985</v>
      </c>
      <c r="BB261" s="85">
        <f t="shared" si="20"/>
        <v>1.9131253866573155</v>
      </c>
      <c r="BC261" s="66"/>
      <c r="BD261" s="98" t="str">
        <f t="shared" si="21"/>
        <v>NoValue</v>
      </c>
      <c r="BE261" s="85"/>
      <c r="BF261" s="100" t="str">
        <f t="shared" si="22"/>
        <v>NoValue</v>
      </c>
      <c r="BG261" s="85"/>
      <c r="BH261" s="100" t="str">
        <f t="shared" si="23"/>
        <v>NoValue</v>
      </c>
      <c r="BI261" s="66"/>
      <c r="BJ261" s="165">
        <f t="shared" si="24"/>
        <v>0</v>
      </c>
      <c r="BK261" s="165">
        <f t="shared" si="25"/>
        <v>0</v>
      </c>
      <c r="BL261" s="164"/>
      <c r="BM261" s="164"/>
      <c r="BN261" s="164"/>
      <c r="BO261" s="164"/>
    </row>
    <row r="262" spans="1:67" x14ac:dyDescent="0.2">
      <c r="A262" s="1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85">
        <v>107</v>
      </c>
      <c r="AZ262" s="85"/>
      <c r="BA262" s="85">
        <f t="shared" si="19"/>
        <v>0.97239079983309062</v>
      </c>
      <c r="BB262" s="85">
        <f t="shared" si="20"/>
        <v>1.9171537614426728</v>
      </c>
      <c r="BC262" s="66"/>
      <c r="BD262" s="98" t="str">
        <f t="shared" si="21"/>
        <v>NoValue</v>
      </c>
      <c r="BE262" s="85"/>
      <c r="BF262" s="100" t="str">
        <f t="shared" si="22"/>
        <v>NoValue</v>
      </c>
      <c r="BG262" s="85"/>
      <c r="BH262" s="100" t="str">
        <f t="shared" si="23"/>
        <v>NoValue</v>
      </c>
      <c r="BI262" s="66"/>
      <c r="BJ262" s="165">
        <f t="shared" si="24"/>
        <v>0</v>
      </c>
      <c r="BK262" s="165">
        <f t="shared" si="25"/>
        <v>0</v>
      </c>
      <c r="BL262" s="164"/>
      <c r="BM262" s="164"/>
      <c r="BN262" s="164"/>
      <c r="BO262" s="164"/>
    </row>
    <row r="263" spans="1:67" x14ac:dyDescent="0.2">
      <c r="A263" s="1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85">
        <v>108</v>
      </c>
      <c r="AZ263" s="85"/>
      <c r="BA263" s="85">
        <f t="shared" si="19"/>
        <v>0.97264291130024882</v>
      </c>
      <c r="BB263" s="85">
        <f t="shared" si="20"/>
        <v>1.921139068167117</v>
      </c>
      <c r="BC263" s="66"/>
      <c r="BD263" s="98" t="str">
        <f t="shared" si="21"/>
        <v>NoValue</v>
      </c>
      <c r="BE263" s="85"/>
      <c r="BF263" s="100" t="str">
        <f t="shared" si="22"/>
        <v>NoValue</v>
      </c>
      <c r="BG263" s="85"/>
      <c r="BH263" s="100" t="str">
        <f t="shared" si="23"/>
        <v>NoValue</v>
      </c>
      <c r="BI263" s="66"/>
      <c r="BJ263" s="165">
        <f t="shared" si="24"/>
        <v>0</v>
      </c>
      <c r="BK263" s="165">
        <f t="shared" si="25"/>
        <v>0</v>
      </c>
      <c r="BL263" s="164"/>
      <c r="BM263" s="164"/>
      <c r="BN263" s="164"/>
      <c r="BO263" s="164"/>
    </row>
    <row r="264" spans="1:67" x14ac:dyDescent="0.2">
      <c r="A264" s="1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85">
        <v>109</v>
      </c>
      <c r="AZ264" s="85"/>
      <c r="BA264" s="85">
        <f t="shared" si="19"/>
        <v>0.97289046044566008</v>
      </c>
      <c r="BB264" s="85">
        <f t="shared" si="20"/>
        <v>1.925082170718629</v>
      </c>
      <c r="BC264" s="66"/>
      <c r="BD264" s="98" t="str">
        <f t="shared" si="21"/>
        <v>NoValue</v>
      </c>
      <c r="BE264" s="85"/>
      <c r="BF264" s="100" t="str">
        <f t="shared" si="22"/>
        <v>NoValue</v>
      </c>
      <c r="BG264" s="85"/>
      <c r="BH264" s="100" t="str">
        <f t="shared" si="23"/>
        <v>NoValue</v>
      </c>
      <c r="BI264" s="66"/>
      <c r="BJ264" s="165">
        <f t="shared" si="24"/>
        <v>0</v>
      </c>
      <c r="BK264" s="165">
        <f t="shared" si="25"/>
        <v>0</v>
      </c>
      <c r="BL264" s="164"/>
      <c r="BM264" s="164"/>
      <c r="BN264" s="164"/>
      <c r="BO264" s="164"/>
    </row>
    <row r="265" spans="1:67" x14ac:dyDescent="0.2">
      <c r="A265" s="1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85">
        <v>110</v>
      </c>
      <c r="AZ265" s="85"/>
      <c r="BA265" s="85">
        <f t="shared" si="19"/>
        <v>0.97313356999373224</v>
      </c>
      <c r="BB265" s="85">
        <f t="shared" si="20"/>
        <v>1.928983907790804</v>
      </c>
      <c r="BC265" s="66"/>
      <c r="BD265" s="98" t="str">
        <f t="shared" si="21"/>
        <v>NoValue</v>
      </c>
      <c r="BE265" s="85"/>
      <c r="BF265" s="100" t="str">
        <f t="shared" si="22"/>
        <v>NoValue</v>
      </c>
      <c r="BG265" s="85"/>
      <c r="BH265" s="100" t="str">
        <f t="shared" si="23"/>
        <v>NoValue</v>
      </c>
      <c r="BI265" s="66"/>
      <c r="BJ265" s="165">
        <f t="shared" si="24"/>
        <v>0</v>
      </c>
      <c r="BK265" s="165">
        <f t="shared" si="25"/>
        <v>0</v>
      </c>
      <c r="BL265" s="164"/>
      <c r="BM265" s="164"/>
      <c r="BN265" s="164"/>
      <c r="BO265" s="164"/>
    </row>
    <row r="266" spans="1:67" x14ac:dyDescent="0.2">
      <c r="A266" s="1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85">
        <v>111</v>
      </c>
      <c r="AZ266" s="85"/>
      <c r="BA266" s="85">
        <f t="shared" si="19"/>
        <v>0.97337235830662427</v>
      </c>
      <c r="BB266" s="85">
        <f t="shared" si="20"/>
        <v>1.9328450938418575</v>
      </c>
      <c r="BC266" s="66"/>
      <c r="BD266" s="98" t="str">
        <f t="shared" si="21"/>
        <v>NoValue</v>
      </c>
      <c r="BE266" s="85"/>
      <c r="BF266" s="100" t="str">
        <f t="shared" si="22"/>
        <v>NoValue</v>
      </c>
      <c r="BG266" s="85"/>
      <c r="BH266" s="100" t="str">
        <f t="shared" si="23"/>
        <v>NoValue</v>
      </c>
      <c r="BI266" s="66"/>
      <c r="BJ266" s="165">
        <f t="shared" si="24"/>
        <v>0</v>
      </c>
      <c r="BK266" s="165">
        <f t="shared" si="25"/>
        <v>0</v>
      </c>
      <c r="BL266" s="164"/>
      <c r="BM266" s="164"/>
      <c r="BN266" s="164"/>
      <c r="BO266" s="164"/>
    </row>
    <row r="267" spans="1:67" x14ac:dyDescent="0.2">
      <c r="A267" s="1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85">
        <v>112</v>
      </c>
      <c r="AZ267" s="85"/>
      <c r="BA267" s="85">
        <f t="shared" si="19"/>
        <v>0.97360693957634703</v>
      </c>
      <c r="BB267" s="85">
        <f t="shared" si="20"/>
        <v>1.9366665200087521</v>
      </c>
      <c r="BC267" s="66"/>
      <c r="BD267" s="98" t="str">
        <f t="shared" si="21"/>
        <v>NoValue</v>
      </c>
      <c r="BE267" s="85"/>
      <c r="BF267" s="100" t="str">
        <f t="shared" si="22"/>
        <v>NoValue</v>
      </c>
      <c r="BG267" s="85"/>
      <c r="BH267" s="100" t="str">
        <f t="shared" si="23"/>
        <v>NoValue</v>
      </c>
      <c r="BI267" s="66"/>
      <c r="BJ267" s="165">
        <f t="shared" si="24"/>
        <v>0</v>
      </c>
      <c r="BK267" s="165">
        <f t="shared" si="25"/>
        <v>0</v>
      </c>
      <c r="BL267" s="164"/>
      <c r="BM267" s="164"/>
      <c r="BN267" s="164"/>
      <c r="BO267" s="164"/>
    </row>
    <row r="268" spans="1:67" x14ac:dyDescent="0.2">
      <c r="A268" s="1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85">
        <v>113</v>
      </c>
      <c r="AZ268" s="85"/>
      <c r="BA268" s="85">
        <f t="shared" si="19"/>
        <v>0.97383742400680284</v>
      </c>
      <c r="BB268" s="85">
        <f t="shared" si="20"/>
        <v>1.9404489549789576</v>
      </c>
      <c r="BC268" s="66"/>
      <c r="BD268" s="98" t="str">
        <f t="shared" si="21"/>
        <v>NoValue</v>
      </c>
      <c r="BE268" s="85"/>
      <c r="BF268" s="100" t="str">
        <f t="shared" si="22"/>
        <v>NoValue</v>
      </c>
      <c r="BG268" s="85"/>
      <c r="BH268" s="100" t="str">
        <f t="shared" si="23"/>
        <v>NoValue</v>
      </c>
      <c r="BI268" s="66"/>
      <c r="BJ268" s="165">
        <f t="shared" si="24"/>
        <v>0</v>
      </c>
      <c r="BK268" s="165">
        <f t="shared" si="25"/>
        <v>0</v>
      </c>
      <c r="BL268" s="164"/>
      <c r="BM268" s="164"/>
      <c r="BN268" s="164"/>
      <c r="BO268" s="164"/>
    </row>
    <row r="269" spans="1:67" x14ac:dyDescent="0.2">
      <c r="A269" s="1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85">
        <v>114</v>
      </c>
      <c r="AZ269" s="85"/>
      <c r="BA269" s="85">
        <f t="shared" si="19"/>
        <v>0.9740639179863716</v>
      </c>
      <c r="BB269" s="85">
        <f t="shared" si="20"/>
        <v>1.9441931458221497</v>
      </c>
      <c r="BC269" s="66"/>
      <c r="BD269" s="98" t="str">
        <f t="shared" si="21"/>
        <v>NoValue</v>
      </c>
      <c r="BE269" s="85"/>
      <c r="BF269" s="100" t="str">
        <f t="shared" si="22"/>
        <v>NoValue</v>
      </c>
      <c r="BG269" s="85"/>
      <c r="BH269" s="100" t="str">
        <f t="shared" si="23"/>
        <v>NoValue</v>
      </c>
      <c r="BI269" s="66"/>
      <c r="BJ269" s="165">
        <f t="shared" si="24"/>
        <v>0</v>
      </c>
      <c r="BK269" s="165">
        <f t="shared" si="25"/>
        <v>0</v>
      </c>
      <c r="BL269" s="164"/>
      <c r="BM269" s="164"/>
      <c r="BN269" s="164"/>
      <c r="BO269" s="164"/>
    </row>
    <row r="270" spans="1:67" x14ac:dyDescent="0.2">
      <c r="A270" s="1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85">
        <v>115</v>
      </c>
      <c r="AZ270" s="85"/>
      <c r="BA270" s="85">
        <f t="shared" si="19"/>
        <v>0.97428652425161211</v>
      </c>
      <c r="BB270" s="85">
        <f t="shared" si="20"/>
        <v>1.9478998187840233</v>
      </c>
      <c r="BC270" s="66"/>
      <c r="BD270" s="98" t="str">
        <f t="shared" si="21"/>
        <v>NoValue</v>
      </c>
      <c r="BE270" s="85"/>
      <c r="BF270" s="100" t="str">
        <f t="shared" si="22"/>
        <v>NoValue</v>
      </c>
      <c r="BG270" s="85"/>
      <c r="BH270" s="100" t="str">
        <f t="shared" si="23"/>
        <v>NoValue</v>
      </c>
      <c r="BI270" s="66"/>
      <c r="BJ270" s="165">
        <f t="shared" si="24"/>
        <v>0</v>
      </c>
      <c r="BK270" s="165">
        <f t="shared" si="25"/>
        <v>0</v>
      </c>
      <c r="BL270" s="164"/>
      <c r="BM270" s="164"/>
      <c r="BN270" s="164"/>
      <c r="BO270" s="164"/>
    </row>
    <row r="271" spans="1:67" x14ac:dyDescent="0.2">
      <c r="A271" s="1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85">
        <v>116</v>
      </c>
      <c r="AZ271" s="85"/>
      <c r="BA271" s="85">
        <f t="shared" si="19"/>
        <v>0.97450534204260775</v>
      </c>
      <c r="BB271" s="85">
        <f t="shared" si="20"/>
        <v>1.9515696800442837</v>
      </c>
      <c r="BC271" s="66"/>
      <c r="BD271" s="98" t="str">
        <f t="shared" si="21"/>
        <v>NoValue</v>
      </c>
      <c r="BE271" s="85"/>
      <c r="BF271" s="100" t="str">
        <f t="shared" si="22"/>
        <v>NoValue</v>
      </c>
      <c r="BG271" s="85"/>
      <c r="BH271" s="100" t="str">
        <f t="shared" si="23"/>
        <v>NoValue</v>
      </c>
      <c r="BI271" s="66"/>
      <c r="BJ271" s="165">
        <f t="shared" si="24"/>
        <v>0</v>
      </c>
      <c r="BK271" s="165">
        <f t="shared" si="25"/>
        <v>0</v>
      </c>
      <c r="BL271" s="164"/>
      <c r="BM271" s="164"/>
      <c r="BN271" s="164"/>
      <c r="BO271" s="164"/>
    </row>
    <row r="272" spans="1:67" x14ac:dyDescent="0.2">
      <c r="A272" s="1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85">
        <v>117</v>
      </c>
      <c r="AZ272" s="85"/>
      <c r="BA272" s="85">
        <f t="shared" si="19"/>
        <v>0.9747204672504487</v>
      </c>
      <c r="BB272" s="85">
        <f t="shared" si="20"/>
        <v>1.955203416440686</v>
      </c>
      <c r="BC272" s="66"/>
      <c r="BD272" s="98" t="str">
        <f t="shared" si="21"/>
        <v>NoValue</v>
      </c>
      <c r="BE272" s="85"/>
      <c r="BF272" s="100" t="str">
        <f t="shared" si="22"/>
        <v>NoValue</v>
      </c>
      <c r="BG272" s="85"/>
      <c r="BH272" s="100" t="str">
        <f t="shared" si="23"/>
        <v>NoValue</v>
      </c>
      <c r="BI272" s="66"/>
      <c r="BJ272" s="165">
        <f t="shared" si="24"/>
        <v>0</v>
      </c>
      <c r="BK272" s="165">
        <f t="shared" si="25"/>
        <v>0</v>
      </c>
      <c r="BL272" s="164"/>
      <c r="BM272" s="164"/>
      <c r="BN272" s="164"/>
      <c r="BO272" s="164"/>
    </row>
    <row r="273" spans="1:67" x14ac:dyDescent="0.2">
      <c r="A273" s="1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85">
        <v>118</v>
      </c>
      <c r="AZ273" s="85"/>
      <c r="BA273" s="85">
        <f t="shared" si="19"/>
        <v>0.97493199255731322</v>
      </c>
      <c r="BB273" s="85">
        <f t="shared" si="20"/>
        <v>1.958801696160978</v>
      </c>
      <c r="BC273" s="66"/>
      <c r="BD273" s="98" t="str">
        <f t="shared" si="21"/>
        <v>NoValue</v>
      </c>
      <c r="BE273" s="85"/>
      <c r="BF273" s="100" t="str">
        <f t="shared" si="22"/>
        <v>NoValue</v>
      </c>
      <c r="BG273" s="85"/>
      <c r="BH273" s="100" t="str">
        <f t="shared" si="23"/>
        <v>NoValue</v>
      </c>
      <c r="BI273" s="66"/>
      <c r="BJ273" s="165">
        <f t="shared" si="24"/>
        <v>0</v>
      </c>
      <c r="BK273" s="165">
        <f t="shared" si="25"/>
        <v>0</v>
      </c>
      <c r="BL273" s="164"/>
      <c r="BM273" s="164"/>
      <c r="BN273" s="164"/>
      <c r="BO273" s="164"/>
    </row>
    <row r="274" spans="1:67" x14ac:dyDescent="0.2">
      <c r="A274" s="1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85">
        <v>119</v>
      </c>
      <c r="AZ274" s="85"/>
      <c r="BA274" s="85">
        <f t="shared" si="19"/>
        <v>0.97514000756957564</v>
      </c>
      <c r="BB274" s="85">
        <f t="shared" si="20"/>
        <v>1.9623651694043849</v>
      </c>
      <c r="BC274" s="66"/>
      <c r="BD274" s="98" t="str">
        <f t="shared" si="21"/>
        <v>NoValue</v>
      </c>
      <c r="BE274" s="85"/>
      <c r="BF274" s="100" t="str">
        <f t="shared" si="22"/>
        <v>NoValue</v>
      </c>
      <c r="BG274" s="85"/>
      <c r="BH274" s="100" t="str">
        <f t="shared" si="23"/>
        <v>NoValue</v>
      </c>
      <c r="BI274" s="66"/>
      <c r="BJ274" s="165">
        <f t="shared" si="24"/>
        <v>0</v>
      </c>
      <c r="BK274" s="165">
        <f t="shared" si="25"/>
        <v>0</v>
      </c>
      <c r="BL274" s="164"/>
      <c r="BM274" s="164"/>
      <c r="BN274" s="164"/>
      <c r="BO274" s="164"/>
    </row>
    <row r="275" spans="1:67" x14ac:dyDescent="0.2">
      <c r="A275" s="1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85">
        <v>120</v>
      </c>
      <c r="AZ275" s="85"/>
      <c r="BA275" s="85">
        <f t="shared" si="19"/>
        <v>0.97534459894434367</v>
      </c>
      <c r="BB275" s="85">
        <f t="shared" si="20"/>
        <v>1.9658944690142344</v>
      </c>
      <c r="BC275" s="66"/>
      <c r="BD275" s="98" t="str">
        <f>IF(BJ275&gt;0,LN(BJ275),"NoValue")</f>
        <v>NoValue</v>
      </c>
      <c r="BE275" s="85"/>
      <c r="BF275" s="100" t="str">
        <f t="shared" si="22"/>
        <v>NoValue</v>
      </c>
      <c r="BG275" s="85"/>
      <c r="BH275" s="100" t="str">
        <f t="shared" si="23"/>
        <v>NoValue</v>
      </c>
      <c r="BI275" s="66"/>
      <c r="BJ275" s="165">
        <f t="shared" si="24"/>
        <v>0</v>
      </c>
      <c r="BK275" s="165">
        <f t="shared" si="25"/>
        <v>0</v>
      </c>
      <c r="BL275" s="164"/>
      <c r="BM275" s="164"/>
      <c r="BN275" s="164"/>
      <c r="BO275" s="164"/>
    </row>
    <row r="276" spans="1:67" x14ac:dyDescent="0.2"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</row>
    <row r="277" spans="1:67" x14ac:dyDescent="0.2"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</row>
    <row r="278" spans="1:67" x14ac:dyDescent="0.2"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286" t="s">
        <v>115</v>
      </c>
      <c r="AZ278" s="286"/>
      <c r="BA278" s="286"/>
      <c r="BB278" s="286"/>
      <c r="BC278" s="66"/>
      <c r="BD278" s="110"/>
      <c r="BE278" s="110"/>
      <c r="BF278" s="110"/>
      <c r="BG278" s="110"/>
      <c r="BH278" s="110"/>
      <c r="BI278" s="111"/>
      <c r="BJ278" s="110"/>
      <c r="BK278" s="110"/>
      <c r="BL278" s="66"/>
      <c r="BM278" s="66"/>
      <c r="BN278" s="66"/>
      <c r="BO278" s="66"/>
    </row>
    <row r="279" spans="1:67" x14ac:dyDescent="0.2"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286"/>
      <c r="AZ279" s="286"/>
      <c r="BA279" s="286"/>
      <c r="BB279" s="286"/>
      <c r="BC279" s="66"/>
      <c r="BD279" s="110"/>
      <c r="BE279" s="110"/>
      <c r="BF279" s="110"/>
      <c r="BG279" s="110"/>
      <c r="BH279" s="110"/>
      <c r="BI279" s="111"/>
      <c r="BJ279" s="110"/>
      <c r="BK279" s="110"/>
      <c r="BL279" s="66"/>
      <c r="BM279" s="66"/>
      <c r="BN279" s="66"/>
      <c r="BO279" s="66"/>
    </row>
    <row r="280" spans="1:67" x14ac:dyDescent="0.2"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85"/>
      <c r="AZ280" s="85"/>
      <c r="BA280" s="85" t="s">
        <v>123</v>
      </c>
      <c r="BB280" s="85"/>
      <c r="BC280" s="66"/>
      <c r="BD280" s="112"/>
      <c r="BE280" s="111"/>
      <c r="BF280" s="113"/>
      <c r="BG280" s="114"/>
      <c r="BH280" s="114"/>
      <c r="BI280" s="114"/>
      <c r="BJ280" s="115"/>
      <c r="BK280" s="115"/>
      <c r="BL280" s="66"/>
      <c r="BM280" s="66"/>
      <c r="BN280" s="66"/>
      <c r="BO280" s="66"/>
    </row>
    <row r="281" spans="1:67" x14ac:dyDescent="0.2"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97" t="s">
        <v>80</v>
      </c>
      <c r="AZ281" s="97"/>
      <c r="BA281" s="97" t="s">
        <v>79</v>
      </c>
      <c r="BB281" s="97" t="s">
        <v>78</v>
      </c>
      <c r="BC281" s="94"/>
      <c r="BD281" s="116"/>
      <c r="BE281" s="111"/>
      <c r="BF281" s="111"/>
      <c r="BG281" s="111"/>
      <c r="BH281" s="111"/>
      <c r="BI281" s="111"/>
      <c r="BJ281" s="111"/>
      <c r="BK281" s="111"/>
      <c r="BL281" s="66"/>
      <c r="BM281" s="66"/>
      <c r="BN281" s="66"/>
      <c r="BO281" s="66"/>
    </row>
    <row r="282" spans="1:67" x14ac:dyDescent="0.2"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85">
        <v>1</v>
      </c>
      <c r="AZ282" s="85"/>
      <c r="BA282" s="85">
        <f>POWER((1-0.99),1/AY282)</f>
        <v>1.0000000000000009E-2</v>
      </c>
      <c r="BB282" s="85">
        <f>NORMSINV(BA282)</f>
        <v>-2.3263478740408408</v>
      </c>
      <c r="BC282" s="66"/>
      <c r="BD282" s="116"/>
      <c r="BE282" s="111"/>
      <c r="BF282" s="117"/>
      <c r="BG282" s="111"/>
      <c r="BH282" s="117"/>
      <c r="BI282" s="111"/>
      <c r="BJ282" s="111"/>
      <c r="BK282" s="111"/>
      <c r="BL282" s="66"/>
      <c r="BM282" s="66"/>
      <c r="BN282" s="66"/>
      <c r="BO282" s="66"/>
    </row>
    <row r="283" spans="1:67" x14ac:dyDescent="0.2"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85">
        <v>2</v>
      </c>
      <c r="AZ283" s="85"/>
      <c r="BA283" s="85">
        <f t="shared" ref="BA283:BA346" si="26">POWER((1-0.99),1/AY283)</f>
        <v>0.10000000000000005</v>
      </c>
      <c r="BB283" s="85">
        <f t="shared" ref="BB283:BB346" si="27">NORMSINV(BA283)</f>
        <v>-1.2815515655446008</v>
      </c>
      <c r="BC283" s="66"/>
      <c r="BD283" s="116"/>
      <c r="BE283" s="111"/>
      <c r="BF283" s="117"/>
      <c r="BG283" s="111"/>
      <c r="BH283" s="117"/>
      <c r="BI283" s="111"/>
      <c r="BJ283" s="111"/>
      <c r="BK283" s="111"/>
      <c r="BL283" s="66"/>
      <c r="BM283" s="66"/>
      <c r="BN283" s="66"/>
      <c r="BO283" s="66"/>
    </row>
    <row r="284" spans="1:67" x14ac:dyDescent="0.2"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85">
        <v>3</v>
      </c>
      <c r="AZ284" s="85"/>
      <c r="BA284" s="85">
        <f t="shared" si="26"/>
        <v>0.21544346900318845</v>
      </c>
      <c r="BB284" s="85">
        <f t="shared" si="27"/>
        <v>-0.78767481954636798</v>
      </c>
      <c r="BC284" s="66"/>
      <c r="BD284" s="116"/>
      <c r="BE284" s="111"/>
      <c r="BF284" s="117"/>
      <c r="BG284" s="111"/>
      <c r="BH284" s="117"/>
      <c r="BI284" s="111"/>
      <c r="BJ284" s="111"/>
      <c r="BK284" s="111"/>
      <c r="BL284" s="66"/>
      <c r="BM284" s="66"/>
      <c r="BN284" s="66"/>
      <c r="BO284" s="66"/>
    </row>
    <row r="285" spans="1:67" x14ac:dyDescent="0.2"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85">
        <v>4</v>
      </c>
      <c r="AZ285" s="85"/>
      <c r="BA285" s="85">
        <f t="shared" si="26"/>
        <v>0.316227766016838</v>
      </c>
      <c r="BB285" s="85">
        <f t="shared" si="27"/>
        <v>-0.4782735323761626</v>
      </c>
      <c r="BC285" s="66"/>
      <c r="BD285" s="116"/>
      <c r="BE285" s="111"/>
      <c r="BF285" s="117"/>
      <c r="BG285" s="111"/>
      <c r="BH285" s="117"/>
      <c r="BI285" s="111"/>
      <c r="BJ285" s="111"/>
      <c r="BK285" s="111"/>
      <c r="BL285" s="66"/>
      <c r="BM285" s="66"/>
      <c r="BN285" s="66"/>
      <c r="BO285" s="66"/>
    </row>
    <row r="286" spans="1:67" x14ac:dyDescent="0.2"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85">
        <v>5</v>
      </c>
      <c r="AZ286" s="85"/>
      <c r="BA286" s="85">
        <f t="shared" si="26"/>
        <v>0.39810717055349726</v>
      </c>
      <c r="BB286" s="85">
        <f t="shared" si="27"/>
        <v>-0.2582495215075139</v>
      </c>
      <c r="BC286" s="66"/>
      <c r="BD286" s="116"/>
      <c r="BE286" s="111"/>
      <c r="BF286" s="117"/>
      <c r="BG286" s="111"/>
      <c r="BH286" s="117"/>
      <c r="BI286" s="111"/>
      <c r="BJ286" s="111"/>
      <c r="BK286" s="111"/>
      <c r="BL286" s="66"/>
      <c r="BM286" s="66"/>
      <c r="BN286" s="66"/>
      <c r="BO286" s="66"/>
    </row>
    <row r="287" spans="1:67" x14ac:dyDescent="0.2"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85">
        <v>6</v>
      </c>
      <c r="AZ287" s="85"/>
      <c r="BA287" s="85">
        <f t="shared" si="26"/>
        <v>0.46415888336127797</v>
      </c>
      <c r="BB287" s="85">
        <f t="shared" si="27"/>
        <v>-8.9961553553720347E-2</v>
      </c>
      <c r="BC287" s="66"/>
      <c r="BD287" s="116"/>
      <c r="BE287" s="111"/>
      <c r="BF287" s="117"/>
      <c r="BG287" s="111"/>
      <c r="BH287" s="117"/>
      <c r="BI287" s="111"/>
      <c r="BJ287" s="111"/>
      <c r="BK287" s="111"/>
      <c r="BL287" s="66"/>
      <c r="BM287" s="66"/>
      <c r="BN287" s="66"/>
      <c r="BO287" s="66"/>
    </row>
    <row r="288" spans="1:67" x14ac:dyDescent="0.2"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85">
        <v>7</v>
      </c>
      <c r="AZ288" s="85"/>
      <c r="BA288" s="85">
        <f t="shared" si="26"/>
        <v>0.51794746792312119</v>
      </c>
      <c r="BB288" s="85">
        <f t="shared" si="27"/>
        <v>4.5002816292268384E-2</v>
      </c>
      <c r="BC288" s="66"/>
      <c r="BD288" s="116"/>
      <c r="BE288" s="111"/>
      <c r="BF288" s="117"/>
      <c r="BG288" s="111"/>
      <c r="BH288" s="117"/>
      <c r="BI288" s="111"/>
      <c r="BJ288" s="111"/>
      <c r="BK288" s="111"/>
      <c r="BL288" s="66"/>
      <c r="BM288" s="66"/>
      <c r="BN288" s="66"/>
      <c r="BO288" s="66"/>
    </row>
    <row r="289" spans="21:67" x14ac:dyDescent="0.2"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85">
        <v>8</v>
      </c>
      <c r="AZ289" s="85"/>
      <c r="BA289" s="85">
        <f t="shared" si="26"/>
        <v>0.56234132519034907</v>
      </c>
      <c r="BB289" s="85">
        <f t="shared" si="27"/>
        <v>0.15690800666514135</v>
      </c>
      <c r="BC289" s="66"/>
      <c r="BD289" s="116"/>
      <c r="BE289" s="111"/>
      <c r="BF289" s="117"/>
      <c r="BG289" s="111"/>
      <c r="BH289" s="117"/>
      <c r="BI289" s="111"/>
      <c r="BJ289" s="111"/>
      <c r="BK289" s="111"/>
      <c r="BL289" s="66"/>
      <c r="BM289" s="66"/>
      <c r="BN289" s="66"/>
      <c r="BO289" s="66"/>
    </row>
    <row r="290" spans="21:67" x14ac:dyDescent="0.2"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85">
        <v>9</v>
      </c>
      <c r="AZ290" s="85"/>
      <c r="BA290" s="85">
        <f t="shared" si="26"/>
        <v>0.59948425031894104</v>
      </c>
      <c r="BB290" s="85">
        <f t="shared" si="27"/>
        <v>0.2520123739924357</v>
      </c>
      <c r="BC290" s="66"/>
      <c r="BD290" s="116"/>
      <c r="BE290" s="111"/>
      <c r="BF290" s="117"/>
      <c r="BG290" s="111"/>
      <c r="BH290" s="117"/>
      <c r="BI290" s="111"/>
      <c r="BJ290" s="111"/>
      <c r="BK290" s="111"/>
      <c r="BL290" s="66"/>
      <c r="BM290" s="66"/>
      <c r="BN290" s="66"/>
      <c r="BO290" s="66"/>
    </row>
    <row r="291" spans="21:67" x14ac:dyDescent="0.2"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85">
        <v>10</v>
      </c>
      <c r="AZ291" s="85"/>
      <c r="BA291" s="85">
        <f t="shared" si="26"/>
        <v>0.63095734448019325</v>
      </c>
      <c r="BB291" s="85">
        <f t="shared" si="27"/>
        <v>0.33438996468698806</v>
      </c>
      <c r="BC291" s="66"/>
      <c r="BD291" s="116"/>
      <c r="BE291" s="111"/>
      <c r="BF291" s="117"/>
      <c r="BG291" s="111"/>
      <c r="BH291" s="117"/>
      <c r="BI291" s="111"/>
      <c r="BJ291" s="111"/>
      <c r="BK291" s="111"/>
      <c r="BL291" s="66"/>
      <c r="BM291" s="66"/>
      <c r="BN291" s="66"/>
      <c r="BO291" s="66"/>
    </row>
    <row r="292" spans="21:67" x14ac:dyDescent="0.2"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85">
        <v>11</v>
      </c>
      <c r="AZ292" s="85"/>
      <c r="BA292" s="85">
        <f t="shared" si="26"/>
        <v>0.65793322465756798</v>
      </c>
      <c r="BB292" s="85">
        <f t="shared" si="27"/>
        <v>0.40682904768917444</v>
      </c>
      <c r="BC292" s="66"/>
      <c r="BD292" s="116"/>
      <c r="BE292" s="111"/>
      <c r="BF292" s="117"/>
      <c r="BG292" s="111"/>
      <c r="BH292" s="117"/>
      <c r="BI292" s="111"/>
      <c r="BJ292" s="111"/>
      <c r="BK292" s="111"/>
      <c r="BL292" s="66"/>
      <c r="BM292" s="66"/>
      <c r="BN292" s="66"/>
      <c r="BO292" s="66"/>
    </row>
    <row r="293" spans="21:67" x14ac:dyDescent="0.2"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85">
        <v>12</v>
      </c>
      <c r="AZ293" s="85"/>
      <c r="BA293" s="85">
        <f t="shared" si="26"/>
        <v>0.68129206905796136</v>
      </c>
      <c r="BB293" s="85">
        <f t="shared" si="27"/>
        <v>0.47131492103221717</v>
      </c>
      <c r="BC293" s="66"/>
      <c r="BD293" s="116"/>
      <c r="BE293" s="111"/>
      <c r="BF293" s="117"/>
      <c r="BG293" s="111"/>
      <c r="BH293" s="117"/>
      <c r="BI293" s="111"/>
      <c r="BJ293" s="111"/>
      <c r="BK293" s="111"/>
      <c r="BL293" s="66"/>
      <c r="BM293" s="66"/>
      <c r="BN293" s="66"/>
      <c r="BO293" s="66"/>
    </row>
    <row r="294" spans="21:67" x14ac:dyDescent="0.2"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85">
        <v>13</v>
      </c>
      <c r="AZ294" s="85"/>
      <c r="BA294" s="85">
        <f t="shared" si="26"/>
        <v>0.70170382867038283</v>
      </c>
      <c r="BB294" s="85">
        <f t="shared" si="27"/>
        <v>0.52930722751576198</v>
      </c>
      <c r="BC294" s="66"/>
      <c r="BD294" s="116"/>
      <c r="BE294" s="111"/>
      <c r="BF294" s="117"/>
      <c r="BG294" s="111"/>
      <c r="BH294" s="117"/>
      <c r="BI294" s="111"/>
      <c r="BJ294" s="111"/>
      <c r="BK294" s="111"/>
      <c r="BL294" s="66"/>
      <c r="BM294" s="66"/>
      <c r="BN294" s="66"/>
      <c r="BO294" s="66"/>
    </row>
    <row r="295" spans="21:67" x14ac:dyDescent="0.2"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85">
        <v>14</v>
      </c>
      <c r="AZ295" s="85"/>
      <c r="BA295" s="85">
        <f t="shared" si="26"/>
        <v>0.71968567300115205</v>
      </c>
      <c r="BB295" s="85">
        <f t="shared" si="27"/>
        <v>0.58190799643167812</v>
      </c>
      <c r="BC295" s="66"/>
      <c r="BD295" s="116"/>
      <c r="BE295" s="111"/>
      <c r="BF295" s="117"/>
      <c r="BG295" s="111"/>
      <c r="BH295" s="117"/>
      <c r="BI295" s="111"/>
      <c r="BJ295" s="111"/>
      <c r="BK295" s="111"/>
      <c r="BL295" s="66"/>
      <c r="BM295" s="66"/>
      <c r="BN295" s="66"/>
      <c r="BO295" s="66"/>
    </row>
    <row r="296" spans="21:67" x14ac:dyDescent="0.2"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85">
        <v>15</v>
      </c>
      <c r="AZ296" s="85"/>
      <c r="BA296" s="85">
        <f t="shared" si="26"/>
        <v>0.73564225445964138</v>
      </c>
      <c r="BB296" s="85">
        <f t="shared" si="27"/>
        <v>0.62996804565666753</v>
      </c>
      <c r="BC296" s="66"/>
      <c r="BD296" s="116"/>
      <c r="BE296" s="111"/>
      <c r="BF296" s="117"/>
      <c r="BG296" s="111"/>
      <c r="BH296" s="117"/>
      <c r="BI296" s="111"/>
      <c r="BJ296" s="111"/>
      <c r="BK296" s="111"/>
      <c r="BL296" s="66"/>
      <c r="BM296" s="66"/>
      <c r="BN296" s="66"/>
      <c r="BO296" s="66"/>
    </row>
    <row r="297" spans="21:67" x14ac:dyDescent="0.2"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85">
        <v>16</v>
      </c>
      <c r="AZ297" s="85"/>
      <c r="BA297" s="85">
        <f t="shared" si="26"/>
        <v>0.74989420933245587</v>
      </c>
      <c r="BB297" s="85">
        <f t="shared" si="27"/>
        <v>0.67415687860309825</v>
      </c>
      <c r="BC297" s="66"/>
      <c r="BD297" s="116"/>
      <c r="BE297" s="111"/>
      <c r="BF297" s="117"/>
      <c r="BG297" s="111"/>
      <c r="BH297" s="117"/>
      <c r="BI297" s="111"/>
      <c r="BJ297" s="111"/>
      <c r="BK297" s="111"/>
      <c r="BL297" s="66"/>
      <c r="BM297" s="66"/>
      <c r="BN297" s="66"/>
      <c r="BO297" s="66"/>
    </row>
    <row r="298" spans="21:67" x14ac:dyDescent="0.2"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85">
        <v>17</v>
      </c>
      <c r="AZ298" s="85"/>
      <c r="BA298" s="85">
        <f t="shared" si="26"/>
        <v>0.76269858590234441</v>
      </c>
      <c r="BB298" s="85">
        <f t="shared" si="27"/>
        <v>0.71501005818519947</v>
      </c>
      <c r="BC298" s="66"/>
      <c r="BD298" s="116"/>
      <c r="BE298" s="111"/>
      <c r="BF298" s="117"/>
      <c r="BG298" s="111"/>
      <c r="BH298" s="117"/>
      <c r="BI298" s="111"/>
      <c r="BJ298" s="111"/>
      <c r="BK298" s="111"/>
      <c r="BL298" s="66"/>
      <c r="BM298" s="66"/>
      <c r="BN298" s="66"/>
      <c r="BO298" s="66"/>
    </row>
    <row r="299" spans="21:67" x14ac:dyDescent="0.2"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85">
        <v>18</v>
      </c>
      <c r="AZ299" s="85"/>
      <c r="BA299" s="85">
        <f t="shared" si="26"/>
        <v>0.77426368268112711</v>
      </c>
      <c r="BB299" s="85">
        <f t="shared" si="27"/>
        <v>0.752962190727408</v>
      </c>
      <c r="BC299" s="66"/>
      <c r="BD299" s="116"/>
      <c r="BE299" s="111"/>
      <c r="BF299" s="117"/>
      <c r="BG299" s="111"/>
      <c r="BH299" s="117"/>
      <c r="BI299" s="111"/>
      <c r="BJ299" s="111"/>
      <c r="BK299" s="111"/>
      <c r="BL299" s="66"/>
      <c r="BM299" s="66"/>
      <c r="BN299" s="66"/>
      <c r="BO299" s="66"/>
    </row>
    <row r="300" spans="21:67" x14ac:dyDescent="0.2"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85">
        <v>19</v>
      </c>
      <c r="AZ300" s="85"/>
      <c r="BA300" s="85">
        <f t="shared" si="26"/>
        <v>0.78475997035146128</v>
      </c>
      <c r="BB300" s="85">
        <f t="shared" si="27"/>
        <v>0.78837043452811684</v>
      </c>
      <c r="BC300" s="66"/>
      <c r="BD300" s="116"/>
      <c r="BE300" s="111"/>
      <c r="BF300" s="117"/>
      <c r="BG300" s="111"/>
      <c r="BH300" s="117"/>
      <c r="BI300" s="111"/>
      <c r="BJ300" s="111"/>
      <c r="BK300" s="111"/>
      <c r="BL300" s="66"/>
      <c r="BM300" s="66"/>
      <c r="BN300" s="66"/>
      <c r="BO300" s="66"/>
    </row>
    <row r="301" spans="21:67" x14ac:dyDescent="0.2"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85">
        <v>20</v>
      </c>
      <c r="AZ301" s="85"/>
      <c r="BA301" s="85">
        <f t="shared" si="26"/>
        <v>0.79432823472428149</v>
      </c>
      <c r="BB301" s="85">
        <f t="shared" si="27"/>
        <v>0.8215316028830929</v>
      </c>
      <c r="BC301" s="66"/>
      <c r="BD301" s="116"/>
      <c r="BE301" s="111"/>
      <c r="BF301" s="117"/>
      <c r="BG301" s="111"/>
      <c r="BH301" s="117"/>
      <c r="BI301" s="111"/>
      <c r="BJ301" s="111"/>
      <c r="BK301" s="111"/>
      <c r="BL301" s="66"/>
      <c r="BM301" s="66"/>
      <c r="BN301" s="66"/>
      <c r="BO301" s="66"/>
    </row>
    <row r="302" spans="21:67" x14ac:dyDescent="0.2"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85">
        <v>21</v>
      </c>
      <c r="AZ302" s="85"/>
      <c r="BA302" s="85">
        <f t="shared" si="26"/>
        <v>0.80308572213915141</v>
      </c>
      <c r="BB302" s="85">
        <f t="shared" si="27"/>
        <v>0.85269483531129964</v>
      </c>
      <c r="BC302" s="66"/>
      <c r="BD302" s="116"/>
      <c r="BE302" s="111"/>
      <c r="BF302" s="117"/>
      <c r="BG302" s="111"/>
      <c r="BH302" s="117"/>
      <c r="BI302" s="111"/>
      <c r="BJ302" s="111"/>
      <c r="BK302" s="111"/>
      <c r="BL302" s="66"/>
      <c r="BM302" s="66"/>
      <c r="BN302" s="66"/>
      <c r="BO302" s="66"/>
    </row>
    <row r="303" spans="21:67" x14ac:dyDescent="0.2"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85">
        <v>22</v>
      </c>
      <c r="AZ303" s="85"/>
      <c r="BA303" s="85">
        <f t="shared" si="26"/>
        <v>0.81113083078968706</v>
      </c>
      <c r="BB303" s="85">
        <f t="shared" si="27"/>
        <v>0.88207113884446242</v>
      </c>
      <c r="BC303" s="66"/>
      <c r="BD303" s="116"/>
      <c r="BE303" s="111"/>
      <c r="BF303" s="117"/>
      <c r="BG303" s="111"/>
      <c r="BH303" s="117"/>
      <c r="BI303" s="111"/>
      <c r="BJ303" s="111"/>
      <c r="BK303" s="111"/>
      <c r="BL303" s="66"/>
      <c r="BM303" s="66"/>
      <c r="BN303" s="66"/>
      <c r="BO303" s="66"/>
    </row>
    <row r="304" spans="21:67" x14ac:dyDescent="0.2"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85">
        <v>23</v>
      </c>
      <c r="AZ304" s="85"/>
      <c r="BA304" s="85">
        <f t="shared" si="26"/>
        <v>0.81854673070690287</v>
      </c>
      <c r="BB304" s="85">
        <f t="shared" si="27"/>
        <v>0.90984067781184363</v>
      </c>
      <c r="BC304" s="66"/>
      <c r="BD304" s="116"/>
      <c r="BE304" s="111"/>
      <c r="BF304" s="117"/>
      <c r="BG304" s="111"/>
      <c r="BH304" s="117"/>
      <c r="BI304" s="111"/>
      <c r="BJ304" s="111"/>
      <c r="BK304" s="111"/>
      <c r="BL304" s="66"/>
      <c r="BM304" s="66"/>
      <c r="BN304" s="66"/>
      <c r="BO304" s="66"/>
    </row>
    <row r="305" spans="21:67" x14ac:dyDescent="0.2"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85">
        <v>24</v>
      </c>
      <c r="AZ305" s="85"/>
      <c r="BA305" s="85">
        <f t="shared" si="26"/>
        <v>0.82540418526801851</v>
      </c>
      <c r="BB305" s="85">
        <f t="shared" si="27"/>
        <v>0.93615841702808422</v>
      </c>
      <c r="BC305" s="66"/>
      <c r="BD305" s="116"/>
      <c r="BE305" s="111"/>
      <c r="BF305" s="117"/>
      <c r="BG305" s="111"/>
      <c r="BH305" s="117"/>
      <c r="BI305" s="111"/>
      <c r="BJ305" s="111"/>
      <c r="BK305" s="111"/>
      <c r="BL305" s="66"/>
      <c r="BM305" s="66"/>
      <c r="BN305" s="66"/>
      <c r="BO305" s="66"/>
    </row>
    <row r="306" spans="21:67" x14ac:dyDescent="0.2"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85">
        <v>25</v>
      </c>
      <c r="AZ306" s="85"/>
      <c r="BA306" s="85">
        <f t="shared" si="26"/>
        <v>0.83176377110267097</v>
      </c>
      <c r="BB306" s="85">
        <f t="shared" si="27"/>
        <v>0.96115854264487877</v>
      </c>
      <c r="BC306" s="66"/>
      <c r="BD306" s="116"/>
      <c r="BE306" s="111"/>
      <c r="BF306" s="117"/>
      <c r="BG306" s="111"/>
      <c r="BH306" s="117"/>
      <c r="BI306" s="111"/>
      <c r="BJ306" s="111"/>
      <c r="BK306" s="111"/>
      <c r="BL306" s="66"/>
      <c r="BM306" s="66"/>
      <c r="BN306" s="66"/>
      <c r="BO306" s="66"/>
    </row>
    <row r="307" spans="21:67" x14ac:dyDescent="0.2"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85">
        <v>26</v>
      </c>
      <c r="AZ307" s="85"/>
      <c r="BA307" s="85">
        <f t="shared" si="26"/>
        <v>0.83767764006829193</v>
      </c>
      <c r="BB307" s="85">
        <f t="shared" si="27"/>
        <v>0.98495796321028384</v>
      </c>
      <c r="BC307" s="66"/>
      <c r="BD307" s="116"/>
      <c r="BE307" s="111"/>
      <c r="BF307" s="117"/>
      <c r="BG307" s="111"/>
      <c r="BH307" s="117"/>
      <c r="BI307" s="111"/>
      <c r="BJ307" s="111"/>
      <c r="BK307" s="111"/>
      <c r="BL307" s="66"/>
      <c r="BM307" s="66"/>
      <c r="BN307" s="66"/>
      <c r="BO307" s="66"/>
    </row>
    <row r="308" spans="21:67" x14ac:dyDescent="0.2"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85">
        <v>27</v>
      </c>
      <c r="AZ308" s="85"/>
      <c r="BA308" s="85">
        <f t="shared" si="26"/>
        <v>0.84319092928662576</v>
      </c>
      <c r="BB308" s="85">
        <f t="shared" si="27"/>
        <v>1.0076591099672403</v>
      </c>
      <c r="BC308" s="66"/>
      <c r="BD308" s="116"/>
      <c r="BE308" s="111"/>
      <c r="BF308" s="117"/>
      <c r="BG308" s="111"/>
      <c r="BH308" s="117"/>
      <c r="BI308" s="111"/>
      <c r="BJ308" s="111"/>
      <c r="BK308" s="111"/>
      <c r="BL308" s="66"/>
      <c r="BM308" s="66"/>
      <c r="BN308" s="66"/>
      <c r="BO308" s="66"/>
    </row>
    <row r="309" spans="21:67" x14ac:dyDescent="0.2"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85">
        <v>28</v>
      </c>
      <c r="AZ309" s="85"/>
      <c r="BA309" s="85">
        <f t="shared" si="26"/>
        <v>0.84834289824407205</v>
      </c>
      <c r="BB309" s="85">
        <f t="shared" si="27"/>
        <v>1.0293521971685169</v>
      </c>
      <c r="BC309" s="66"/>
      <c r="BD309" s="116"/>
      <c r="BE309" s="111"/>
      <c r="BF309" s="117"/>
      <c r="BG309" s="111"/>
      <c r="BH309" s="117"/>
      <c r="BI309" s="111"/>
      <c r="BJ309" s="111"/>
      <c r="BK309" s="111"/>
      <c r="BL309" s="66"/>
      <c r="BM309" s="66"/>
      <c r="BN309" s="66"/>
      <c r="BO309" s="66"/>
    </row>
    <row r="310" spans="21:67" x14ac:dyDescent="0.2"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85">
        <v>29</v>
      </c>
      <c r="AZ310" s="85"/>
      <c r="BA310" s="85">
        <f t="shared" si="26"/>
        <v>0.85316785241728088</v>
      </c>
      <c r="BB310" s="85">
        <f t="shared" si="27"/>
        <v>1.0501170619298184</v>
      </c>
      <c r="BC310" s="66"/>
      <c r="BD310" s="116"/>
      <c r="BE310" s="111"/>
      <c r="BF310" s="117"/>
      <c r="BG310" s="111"/>
      <c r="BH310" s="117"/>
      <c r="BI310" s="111"/>
      <c r="BJ310" s="111"/>
      <c r="BK310" s="111"/>
      <c r="BL310" s="66"/>
      <c r="BM310" s="66"/>
      <c r="BN310" s="66"/>
      <c r="BO310" s="66"/>
    </row>
    <row r="311" spans="21:67" x14ac:dyDescent="0.2"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85">
        <v>30</v>
      </c>
      <c r="AZ311" s="85"/>
      <c r="BA311" s="85">
        <f t="shared" si="26"/>
        <v>0.85769589859089412</v>
      </c>
      <c r="BB311" s="85">
        <f t="shared" si="27"/>
        <v>1.0700246735169812</v>
      </c>
      <c r="BC311" s="66"/>
      <c r="BD311" s="116"/>
      <c r="BE311" s="111"/>
      <c r="BF311" s="117"/>
      <c r="BG311" s="111"/>
      <c r="BH311" s="117"/>
      <c r="BI311" s="111"/>
      <c r="BJ311" s="111"/>
      <c r="BK311" s="111"/>
      <c r="BL311" s="66"/>
      <c r="BM311" s="66"/>
      <c r="BN311" s="66"/>
      <c r="BO311" s="66"/>
    </row>
    <row r="312" spans="21:67" x14ac:dyDescent="0.2"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85">
        <v>31</v>
      </c>
      <c r="AZ312" s="85"/>
      <c r="BA312" s="85">
        <f t="shared" si="26"/>
        <v>0.86195356647530308</v>
      </c>
      <c r="BB312" s="85">
        <f t="shared" si="27"/>
        <v>1.0891383804138643</v>
      </c>
      <c r="BC312" s="66"/>
      <c r="BD312" s="116"/>
      <c r="BE312" s="111"/>
      <c r="BF312" s="117"/>
      <c r="BG312" s="111"/>
      <c r="BH312" s="117"/>
      <c r="BI312" s="111"/>
      <c r="BJ312" s="111"/>
      <c r="BK312" s="111"/>
      <c r="BL312" s="66"/>
      <c r="BM312" s="66"/>
      <c r="BN312" s="66"/>
      <c r="BO312" s="66"/>
    </row>
    <row r="313" spans="21:67" x14ac:dyDescent="0.2"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85">
        <v>32</v>
      </c>
      <c r="AZ313" s="85"/>
      <c r="BA313" s="85">
        <f t="shared" si="26"/>
        <v>0.86596432336006535</v>
      </c>
      <c r="BB313" s="85">
        <f t="shared" si="27"/>
        <v>1.1075149476562545</v>
      </c>
      <c r="BC313" s="66"/>
      <c r="BD313" s="116"/>
      <c r="BE313" s="111"/>
      <c r="BF313" s="117"/>
      <c r="BG313" s="111"/>
      <c r="BH313" s="117"/>
      <c r="BI313" s="111"/>
      <c r="BJ313" s="111"/>
      <c r="BK313" s="111"/>
      <c r="BL313" s="66"/>
      <c r="BM313" s="66"/>
      <c r="BN313" s="66"/>
      <c r="BO313" s="66"/>
    </row>
    <row r="314" spans="21:67" x14ac:dyDescent="0.2"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85">
        <v>33</v>
      </c>
      <c r="AZ314" s="85"/>
      <c r="BA314" s="85">
        <f t="shared" si="26"/>
        <v>0.86974900261778332</v>
      </c>
      <c r="BB314" s="85">
        <f t="shared" si="27"/>
        <v>1.125205425112858</v>
      </c>
      <c r="BC314" s="66"/>
      <c r="BD314" s="116"/>
      <c r="BE314" s="111"/>
      <c r="BF314" s="117"/>
      <c r="BG314" s="111"/>
      <c r="BH314" s="117"/>
      <c r="BI314" s="111"/>
      <c r="BJ314" s="111"/>
      <c r="BK314" s="111"/>
      <c r="BL314" s="66"/>
      <c r="BM314" s="66"/>
      <c r="BN314" s="66"/>
      <c r="BO314" s="66"/>
    </row>
    <row r="315" spans="21:67" x14ac:dyDescent="0.2"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85">
        <v>34</v>
      </c>
      <c r="AZ315" s="85"/>
      <c r="BA315" s="85">
        <f t="shared" si="26"/>
        <v>0.87332616238284333</v>
      </c>
      <c r="BB315" s="85">
        <f t="shared" si="27"/>
        <v>1.1422558785195105</v>
      </c>
      <c r="BC315" s="66"/>
      <c r="BD315" s="116"/>
      <c r="BE315" s="111"/>
      <c r="BF315" s="117"/>
      <c r="BG315" s="111"/>
      <c r="BH315" s="117"/>
      <c r="BI315" s="111"/>
      <c r="BJ315" s="111"/>
      <c r="BK315" s="111"/>
      <c r="BL315" s="66"/>
      <c r="BM315" s="66"/>
      <c r="BN315" s="66"/>
      <c r="BO315" s="66"/>
    </row>
    <row r="316" spans="21:67" x14ac:dyDescent="0.2"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85">
        <v>35</v>
      </c>
      <c r="AZ316" s="85"/>
      <c r="BA316" s="85">
        <f t="shared" si="26"/>
        <v>0.87671238729686829</v>
      </c>
      <c r="BB316" s="85">
        <f t="shared" si="27"/>
        <v>1.1587080083357935</v>
      </c>
      <c r="BC316" s="66"/>
      <c r="BD316" s="116"/>
      <c r="BE316" s="111"/>
      <c r="BF316" s="117"/>
      <c r="BG316" s="111"/>
      <c r="BH316" s="117"/>
      <c r="BI316" s="111"/>
      <c r="BJ316" s="111"/>
      <c r="BK316" s="111"/>
      <c r="BL316" s="66"/>
      <c r="BM316" s="66"/>
      <c r="BN316" s="66"/>
      <c r="BO316" s="66"/>
    </row>
    <row r="317" spans="21:67" x14ac:dyDescent="0.2"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85">
        <v>36</v>
      </c>
      <c r="AZ317" s="85"/>
      <c r="BA317" s="85">
        <f t="shared" si="26"/>
        <v>0.87992254356910704</v>
      </c>
      <c r="BB317" s="85">
        <f t="shared" si="27"/>
        <v>1.1745996763336164</v>
      </c>
      <c r="BC317" s="66"/>
      <c r="BD317" s="116"/>
      <c r="BE317" s="111"/>
      <c r="BF317" s="117"/>
      <c r="BG317" s="111"/>
      <c r="BH317" s="117"/>
      <c r="BI317" s="111"/>
      <c r="BJ317" s="111"/>
      <c r="BK317" s="111"/>
      <c r="BL317" s="66"/>
      <c r="BM317" s="66"/>
      <c r="BN317" s="66"/>
      <c r="BO317" s="66"/>
    </row>
    <row r="318" spans="21:67" x14ac:dyDescent="0.2"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85">
        <v>37</v>
      </c>
      <c r="AZ318" s="85"/>
      <c r="BA318" s="85">
        <f t="shared" si="26"/>
        <v>0.88296999554940903</v>
      </c>
      <c r="BB318" s="85">
        <f t="shared" si="27"/>
        <v>1.1899653558423671</v>
      </c>
      <c r="BC318" s="66"/>
      <c r="BD318" s="116"/>
      <c r="BE318" s="111"/>
      <c r="BF318" s="117"/>
      <c r="BG318" s="111"/>
      <c r="BH318" s="117"/>
      <c r="BI318" s="111"/>
      <c r="BJ318" s="111"/>
      <c r="BK318" s="111"/>
      <c r="BL318" s="66"/>
      <c r="BM318" s="66"/>
      <c r="BN318" s="66"/>
      <c r="BO318" s="66"/>
    </row>
    <row r="319" spans="21:67" x14ac:dyDescent="0.2"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85">
        <v>38</v>
      </c>
      <c r="AZ319" s="85"/>
      <c r="BA319" s="85">
        <f t="shared" si="26"/>
        <v>0.88586679041008265</v>
      </c>
      <c r="BB319" s="85">
        <f t="shared" si="27"/>
        <v>1.2048365184732688</v>
      </c>
      <c r="BC319" s="66"/>
      <c r="BD319" s="116"/>
      <c r="BE319" s="111"/>
      <c r="BF319" s="117"/>
      <c r="BG319" s="111"/>
      <c r="BH319" s="117"/>
      <c r="BI319" s="111"/>
      <c r="BJ319" s="111"/>
      <c r="BK319" s="111"/>
      <c r="BL319" s="66"/>
      <c r="BM319" s="66"/>
      <c r="BN319" s="66"/>
      <c r="BO319" s="66"/>
    </row>
    <row r="320" spans="21:67" x14ac:dyDescent="0.2"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85">
        <v>39</v>
      </c>
      <c r="AZ320" s="85"/>
      <c r="BA320" s="85">
        <f t="shared" si="26"/>
        <v>0.88862381627434039</v>
      </c>
      <c r="BB320" s="85">
        <f t="shared" si="27"/>
        <v>1.2192419677130799</v>
      </c>
      <c r="BC320" s="66"/>
      <c r="BD320" s="116"/>
      <c r="BE320" s="111"/>
      <c r="BF320" s="117"/>
      <c r="BG320" s="111"/>
      <c r="BH320" s="117"/>
      <c r="BI320" s="111"/>
      <c r="BJ320" s="111"/>
      <c r="BK320" s="111"/>
      <c r="BL320" s="66"/>
      <c r="BM320" s="66"/>
      <c r="BN320" s="66"/>
      <c r="BO320" s="66"/>
    </row>
    <row r="321" spans="21:67" x14ac:dyDescent="0.2"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85">
        <v>40</v>
      </c>
      <c r="AZ321" s="85"/>
      <c r="BA321" s="85">
        <f t="shared" si="26"/>
        <v>0.89125093813374556</v>
      </c>
      <c r="BB321" s="85">
        <f t="shared" si="27"/>
        <v>1.2332081278563189</v>
      </c>
      <c r="BC321" s="66"/>
      <c r="BD321" s="116"/>
      <c r="BE321" s="111"/>
      <c r="BF321" s="117"/>
      <c r="BG321" s="111"/>
      <c r="BH321" s="117"/>
      <c r="BI321" s="111"/>
      <c r="BJ321" s="111"/>
      <c r="BK321" s="111"/>
      <c r="BL321" s="66"/>
      <c r="BM321" s="66"/>
      <c r="BN321" s="66"/>
      <c r="BO321" s="66"/>
    </row>
    <row r="322" spans="21:67" x14ac:dyDescent="0.2"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85">
        <v>41</v>
      </c>
      <c r="AZ322" s="85"/>
      <c r="BA322" s="85">
        <f t="shared" si="26"/>
        <v>0.8937571151054241</v>
      </c>
      <c r="BB322" s="85">
        <f t="shared" si="27"/>
        <v>1.2467592952182935</v>
      </c>
      <c r="BC322" s="66"/>
      <c r="BD322" s="116"/>
      <c r="BE322" s="111"/>
      <c r="BF322" s="117"/>
      <c r="BG322" s="111"/>
      <c r="BH322" s="117"/>
      <c r="BI322" s="111"/>
      <c r="BJ322" s="111"/>
      <c r="BK322" s="111"/>
      <c r="BL322" s="66"/>
      <c r="BM322" s="66"/>
      <c r="BN322" s="66"/>
      <c r="BO322" s="66"/>
    </row>
    <row r="323" spans="21:67" x14ac:dyDescent="0.2"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85">
        <v>42</v>
      </c>
      <c r="AZ323" s="85"/>
      <c r="BA323" s="85">
        <f t="shared" si="26"/>
        <v>0.89615050194660462</v>
      </c>
      <c r="BB323" s="85">
        <f t="shared" si="27"/>
        <v>1.2599178573498919</v>
      </c>
      <c r="BC323" s="66"/>
      <c r="BD323" s="116"/>
      <c r="BE323" s="111"/>
      <c r="BF323" s="117"/>
      <c r="BG323" s="111"/>
      <c r="BH323" s="117"/>
      <c r="BI323" s="111"/>
      <c r="BJ323" s="111"/>
      <c r="BK323" s="111"/>
      <c r="BL323" s="66"/>
      <c r="BM323" s="66"/>
      <c r="BN323" s="66"/>
      <c r="BO323" s="66"/>
    </row>
    <row r="324" spans="21:67" x14ac:dyDescent="0.2"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85">
        <v>43</v>
      </c>
      <c r="AZ324" s="85"/>
      <c r="BA324" s="85">
        <f t="shared" si="26"/>
        <v>0.89843853723490197</v>
      </c>
      <c r="BB324" s="85">
        <f t="shared" si="27"/>
        <v>1.2727044849924158</v>
      </c>
      <c r="BC324" s="66"/>
      <c r="BD324" s="116"/>
      <c r="BE324" s="111"/>
      <c r="BF324" s="117"/>
      <c r="BG324" s="111"/>
      <c r="BH324" s="117"/>
      <c r="BI324" s="111"/>
      <c r="BJ324" s="111"/>
      <c r="BK324" s="111"/>
      <c r="BL324" s="66"/>
      <c r="BM324" s="66"/>
      <c r="BN324" s="66"/>
      <c r="BO324" s="66"/>
    </row>
    <row r="325" spans="21:67" x14ac:dyDescent="0.2"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85">
        <v>44</v>
      </c>
      <c r="AZ325" s="85"/>
      <c r="BA325" s="85">
        <f t="shared" si="26"/>
        <v>0.90062802021127852</v>
      </c>
      <c r="BB325" s="85">
        <f t="shared" si="27"/>
        <v>1.2851383007157184</v>
      </c>
      <c r="BC325" s="66"/>
      <c r="BD325" s="116"/>
      <c r="BE325" s="111"/>
      <c r="BF325" s="117"/>
      <c r="BG325" s="111"/>
      <c r="BH325" s="117"/>
      <c r="BI325" s="111"/>
      <c r="BJ325" s="111"/>
      <c r="BK325" s="111"/>
      <c r="BL325" s="66"/>
      <c r="BM325" s="66"/>
      <c r="BN325" s="66"/>
      <c r="BO325" s="66"/>
    </row>
    <row r="326" spans="21:67" x14ac:dyDescent="0.2"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85">
        <v>45</v>
      </c>
      <c r="AZ326" s="85"/>
      <c r="BA326" s="85">
        <f t="shared" si="26"/>
        <v>0.90272517794845752</v>
      </c>
      <c r="BB326" s="85">
        <f t="shared" si="27"/>
        <v>1.297237027536154</v>
      </c>
      <c r="BC326" s="66"/>
      <c r="BD326" s="116"/>
      <c r="BE326" s="111"/>
      <c r="BF326" s="117"/>
      <c r="BG326" s="111"/>
      <c r="BH326" s="117"/>
      <c r="BI326" s="111"/>
      <c r="BJ326" s="111"/>
      <c r="BK326" s="111"/>
      <c r="BL326" s="66"/>
      <c r="BM326" s="66"/>
      <c r="BN326" s="66"/>
      <c r="BO326" s="66"/>
    </row>
    <row r="327" spans="21:67" x14ac:dyDescent="0.2"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85">
        <v>46</v>
      </c>
      <c r="AZ327" s="85"/>
      <c r="BA327" s="85">
        <f t="shared" si="26"/>
        <v>0.90473572423492976</v>
      </c>
      <c r="BB327" s="85">
        <f t="shared" si="27"/>
        <v>1.3090171202821941</v>
      </c>
      <c r="BC327" s="66"/>
      <c r="BD327" s="116"/>
      <c r="BE327" s="111"/>
      <c r="BF327" s="117"/>
      <c r="BG327" s="111"/>
      <c r="BH327" s="117"/>
      <c r="BI327" s="111"/>
      <c r="BJ327" s="111"/>
      <c r="BK327" s="111"/>
      <c r="BL327" s="66"/>
      <c r="BM327" s="66"/>
      <c r="BN327" s="66"/>
      <c r="BO327" s="66"/>
    </row>
    <row r="328" spans="21:67" x14ac:dyDescent="0.2"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85">
        <v>47</v>
      </c>
      <c r="AZ328" s="85"/>
      <c r="BA328" s="85">
        <f t="shared" si="26"/>
        <v>0.90666491134127958</v>
      </c>
      <c r="BB328" s="85">
        <f t="shared" si="27"/>
        <v>1.3204938820412226</v>
      </c>
      <c r="BC328" s="66"/>
      <c r="BD328" s="116"/>
      <c r="BE328" s="111"/>
      <c r="BF328" s="117"/>
      <c r="BG328" s="111"/>
      <c r="BH328" s="117"/>
      <c r="BI328" s="111"/>
      <c r="BJ328" s="111"/>
      <c r="BK328" s="111"/>
      <c r="BL328" s="66"/>
      <c r="BM328" s="66"/>
      <c r="BN328" s="66"/>
      <c r="BO328" s="66"/>
    </row>
    <row r="329" spans="21:67" x14ac:dyDescent="0.2"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85">
        <v>48</v>
      </c>
      <c r="AZ329" s="85"/>
      <c r="BA329" s="85">
        <f t="shared" si="26"/>
        <v>0.90851757565168678</v>
      </c>
      <c r="BB329" s="85">
        <f t="shared" si="27"/>
        <v>1.3316815676626457</v>
      </c>
      <c r="BC329" s="66"/>
      <c r="BD329" s="116"/>
      <c r="BE329" s="111"/>
      <c r="BF329" s="117"/>
      <c r="BG329" s="111"/>
      <c r="BH329" s="117"/>
      <c r="BI329" s="111"/>
      <c r="BJ329" s="111"/>
      <c r="BK329" s="111"/>
      <c r="BL329" s="66"/>
      <c r="BM329" s="66"/>
      <c r="BN329" s="66"/>
      <c r="BO329" s="66"/>
    </row>
    <row r="330" spans="21:67" x14ac:dyDescent="0.2"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85">
        <v>49</v>
      </c>
      <c r="AZ330" s="85"/>
      <c r="BA330" s="85">
        <f t="shared" si="26"/>
        <v>0.91029817799152191</v>
      </c>
      <c r="BB330" s="85">
        <f t="shared" si="27"/>
        <v>1.3425934759953684</v>
      </c>
      <c r="BC330" s="66"/>
      <c r="BD330" s="116"/>
      <c r="BE330" s="111"/>
      <c r="BF330" s="117"/>
      <c r="BG330" s="111"/>
      <c r="BH330" s="117"/>
      <c r="BI330" s="111"/>
      <c r="BJ330" s="111"/>
      <c r="BK330" s="111"/>
      <c r="BL330" s="66"/>
      <c r="BM330" s="66"/>
      <c r="BN330" s="66"/>
      <c r="BO330" s="66"/>
    </row>
    <row r="331" spans="21:67" x14ac:dyDescent="0.2"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85">
        <v>50</v>
      </c>
      <c r="AZ331" s="85"/>
      <c r="BA331" s="85">
        <f t="shared" si="26"/>
        <v>0.91201083935590976</v>
      </c>
      <c r="BB331" s="85">
        <f t="shared" si="27"/>
        <v>1.3532420322904244</v>
      </c>
      <c r="BC331" s="66"/>
      <c r="BD331" s="116"/>
      <c r="BE331" s="111"/>
      <c r="BF331" s="117"/>
      <c r="BG331" s="111"/>
      <c r="BH331" s="117"/>
      <c r="BI331" s="111"/>
      <c r="BJ331" s="111"/>
      <c r="BK331" s="111"/>
      <c r="BL331" s="66"/>
      <c r="BM331" s="66"/>
      <c r="BN331" s="66"/>
      <c r="BO331" s="66"/>
    </row>
    <row r="332" spans="21:67" x14ac:dyDescent="0.2"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85">
        <v>51</v>
      </c>
      <c r="AZ332" s="85"/>
      <c r="BA332" s="85">
        <f t="shared" si="26"/>
        <v>0.91365937263917762</v>
      </c>
      <c r="BB332" s="85">
        <f t="shared" si="27"/>
        <v>1.3636388619929327</v>
      </c>
      <c r="BC332" s="66"/>
      <c r="BD332" s="116"/>
      <c r="BE332" s="111"/>
      <c r="BF332" s="117"/>
      <c r="BG332" s="111"/>
      <c r="BH332" s="117"/>
      <c r="BI332" s="111"/>
      <c r="BJ332" s="111"/>
      <c r="BK332" s="111"/>
      <c r="BL332" s="66"/>
      <c r="BM332" s="66"/>
      <c r="BN332" s="66"/>
      <c r="BO332" s="66"/>
    </row>
    <row r="333" spans="21:67" x14ac:dyDescent="0.2"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85">
        <v>52</v>
      </c>
      <c r="AZ333" s="85"/>
      <c r="BA333" s="85">
        <f t="shared" si="26"/>
        <v>0.91524731087738898</v>
      </c>
      <c r="BB333" s="85">
        <f t="shared" si="27"/>
        <v>1.3737948569742202</v>
      </c>
      <c r="BC333" s="66"/>
      <c r="BD333" s="116"/>
      <c r="BE333" s="111"/>
      <c r="BF333" s="117"/>
      <c r="BG333" s="111"/>
      <c r="BH333" s="117"/>
      <c r="BI333" s="111"/>
      <c r="BJ333" s="111"/>
      <c r="BK333" s="111"/>
      <c r="BL333" s="66"/>
      <c r="BM333" s="66"/>
      <c r="BN333" s="66"/>
      <c r="BO333" s="66"/>
    </row>
    <row r="334" spans="21:67" x14ac:dyDescent="0.2"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85">
        <v>53</v>
      </c>
      <c r="AZ334" s="85"/>
      <c r="BA334" s="85">
        <f t="shared" si="26"/>
        <v>0.91677793244260608</v>
      </c>
      <c r="BB334" s="85">
        <f t="shared" si="27"/>
        <v>1.3837202351089795</v>
      </c>
      <c r="BC334" s="66"/>
      <c r="BD334" s="116"/>
      <c r="BE334" s="111"/>
      <c r="BF334" s="117"/>
      <c r="BG334" s="111"/>
      <c r="BH334" s="117"/>
      <c r="BI334" s="111"/>
      <c r="BJ334" s="111"/>
      <c r="BK334" s="111"/>
      <c r="BL334" s="66"/>
      <c r="BM334" s="66"/>
      <c r="BN334" s="66"/>
      <c r="BO334" s="66"/>
    </row>
    <row r="335" spans="21:67" x14ac:dyDescent="0.2"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85">
        <v>54</v>
      </c>
      <c r="AZ335" s="85"/>
      <c r="BA335" s="85">
        <f t="shared" si="26"/>
        <v>0.91825428356562855</v>
      </c>
      <c r="BB335" s="85">
        <f t="shared" si="27"/>
        <v>1.3934245939790642</v>
      </c>
      <c r="BC335" s="66"/>
      <c r="BD335" s="116"/>
      <c r="BE335" s="111"/>
      <c r="BF335" s="117"/>
      <c r="BG335" s="111"/>
      <c r="BH335" s="117"/>
      <c r="BI335" s="111"/>
      <c r="BJ335" s="111"/>
      <c r="BK335" s="111"/>
      <c r="BL335" s="66"/>
      <c r="BM335" s="66"/>
      <c r="BN335" s="66"/>
      <c r="BO335" s="66"/>
    </row>
    <row r="336" spans="21:67" x14ac:dyDescent="0.2"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85">
        <v>55</v>
      </c>
      <c r="AZ336" s="85"/>
      <c r="BA336" s="85">
        <f t="shared" si="26"/>
        <v>0.91967919851170599</v>
      </c>
      <c r="BB336" s="85">
        <f t="shared" si="27"/>
        <v>1.4029169593809399</v>
      </c>
      <c r="BC336" s="66"/>
      <c r="BD336" s="116"/>
      <c r="BE336" s="111"/>
      <c r="BF336" s="117"/>
      <c r="BG336" s="111"/>
      <c r="BH336" s="117"/>
      <c r="BI336" s="111"/>
      <c r="BJ336" s="111"/>
      <c r="BK336" s="111"/>
      <c r="BL336" s="66"/>
      <c r="BM336" s="66"/>
      <c r="BN336" s="66"/>
      <c r="BO336" s="66"/>
    </row>
    <row r="337" spans="21:67" x14ac:dyDescent="0.2"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85">
        <v>56</v>
      </c>
      <c r="AZ337" s="85"/>
      <c r="BA337" s="85">
        <f t="shared" si="26"/>
        <v>0.92105531768948168</v>
      </c>
      <c r="BB337" s="85">
        <f t="shared" si="27"/>
        <v>1.4122058292249549</v>
      </c>
      <c r="BC337" s="66"/>
      <c r="BD337" s="116"/>
      <c r="BE337" s="111"/>
      <c r="BF337" s="117"/>
      <c r="BG337" s="111"/>
      <c r="BH337" s="117"/>
      <c r="BI337" s="111"/>
      <c r="BJ337" s="111"/>
      <c r="BK337" s="111"/>
      <c r="BL337" s="66"/>
      <c r="BM337" s="66"/>
      <c r="BN337" s="66"/>
      <c r="BO337" s="66"/>
    </row>
    <row r="338" spans="21:67" x14ac:dyDescent="0.2"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85">
        <v>57</v>
      </c>
      <c r="AZ338" s="85"/>
      <c r="BA338" s="85">
        <f t="shared" si="26"/>
        <v>0.92238510393584783</v>
      </c>
      <c r="BB338" s="85">
        <f t="shared" si="27"/>
        <v>1.4212992133386413</v>
      </c>
      <c r="BC338" s="66"/>
      <c r="BD338" s="116"/>
      <c r="BE338" s="111"/>
      <c r="BF338" s="117"/>
      <c r="BG338" s="111"/>
      <c r="BH338" s="117"/>
      <c r="BI338" s="111"/>
      <c r="BJ338" s="111"/>
      <c r="BK338" s="111"/>
      <c r="BL338" s="66"/>
      <c r="BM338" s="66"/>
      <c r="BN338" s="66"/>
      <c r="BO338" s="66"/>
    </row>
    <row r="339" spans="21:67" x14ac:dyDescent="0.2"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85">
        <v>58</v>
      </c>
      <c r="AZ339" s="85"/>
      <c r="BA339" s="85">
        <f t="shared" si="26"/>
        <v>0.92367085718738628</v>
      </c>
      <c r="BB339" s="85">
        <f t="shared" si="27"/>
        <v>1.4302046696214166</v>
      </c>
      <c r="BC339" s="66"/>
      <c r="BD339" s="116"/>
      <c r="BE339" s="111"/>
      <c r="BF339" s="117"/>
      <c r="BG339" s="111"/>
      <c r="BH339" s="117"/>
      <c r="BI339" s="111"/>
      <c r="BJ339" s="111"/>
      <c r="BK339" s="111"/>
      <c r="BL339" s="66"/>
      <c r="BM339" s="66"/>
      <c r="BN339" s="66"/>
      <c r="BO339" s="66"/>
    </row>
    <row r="340" spans="21:67" x14ac:dyDescent="0.2"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85">
        <v>59</v>
      </c>
      <c r="AZ340" s="85"/>
      <c r="BA340" s="85">
        <f t="shared" si="26"/>
        <v>0.92491472772173333</v>
      </c>
      <c r="BB340" s="85">
        <f t="shared" si="27"/>
        <v>1.4389293369423115</v>
      </c>
      <c r="BC340" s="66"/>
      <c r="BD340" s="116"/>
      <c r="BE340" s="111"/>
      <c r="BF340" s="117"/>
      <c r="BG340" s="111"/>
      <c r="BH340" s="117"/>
      <c r="BI340" s="111"/>
      <c r="BJ340" s="111"/>
      <c r="BK340" s="111"/>
      <c r="BL340" s="66"/>
      <c r="BM340" s="66"/>
      <c r="BN340" s="66"/>
      <c r="BO340" s="66"/>
    </row>
    <row r="341" spans="21:67" x14ac:dyDescent="0.2"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85">
        <v>60</v>
      </c>
      <c r="AZ341" s="85"/>
      <c r="BA341" s="85">
        <f t="shared" si="26"/>
        <v>0.92611872812879348</v>
      </c>
      <c r="BB341" s="85">
        <f t="shared" si="27"/>
        <v>1.4474799651243779</v>
      </c>
      <c r="BC341" s="66"/>
      <c r="BD341" s="116"/>
      <c r="BE341" s="111"/>
      <c r="BF341" s="117"/>
      <c r="BG341" s="111"/>
      <c r="BH341" s="117"/>
      <c r="BI341" s="111"/>
      <c r="BJ341" s="111"/>
      <c r="BK341" s="111"/>
      <c r="BL341" s="66"/>
      <c r="BM341" s="66"/>
      <c r="BN341" s="66"/>
      <c r="BO341" s="66"/>
    </row>
    <row r="342" spans="21:67" x14ac:dyDescent="0.2"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85">
        <v>61</v>
      </c>
      <c r="AZ342" s="85"/>
      <c r="BA342" s="85">
        <f t="shared" si="26"/>
        <v>0.92728474415161966</v>
      </c>
      <c r="BB342" s="85">
        <f t="shared" si="27"/>
        <v>1.4558629423180562</v>
      </c>
      <c r="BC342" s="66"/>
      <c r="BD342" s="116"/>
      <c r="BE342" s="111"/>
      <c r="BF342" s="117"/>
      <c r="BG342" s="111"/>
      <c r="BH342" s="117"/>
      <c r="BI342" s="111"/>
      <c r="BJ342" s="111"/>
      <c r="BK342" s="111"/>
      <c r="BL342" s="66"/>
      <c r="BM342" s="66"/>
      <c r="BN342" s="66"/>
      <c r="BO342" s="66"/>
    </row>
    <row r="343" spans="21:67" x14ac:dyDescent="0.2"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85">
        <v>62</v>
      </c>
      <c r="AZ343" s="85"/>
      <c r="BA343" s="85">
        <f t="shared" si="26"/>
        <v>0.92841454451947436</v>
      </c>
      <c r="BB343" s="85">
        <f t="shared" si="27"/>
        <v>1.4640843200300098</v>
      </c>
      <c r="BC343" s="66"/>
      <c r="BD343" s="116"/>
      <c r="BE343" s="111"/>
      <c r="BF343" s="117"/>
      <c r="BG343" s="111"/>
      <c r="BH343" s="117"/>
      <c r="BI343" s="111"/>
      <c r="BJ343" s="111"/>
      <c r="BK343" s="111"/>
      <c r="BL343" s="66"/>
      <c r="BM343" s="66"/>
      <c r="BN343" s="66"/>
      <c r="BO343" s="66"/>
    </row>
    <row r="344" spans="21:67" x14ac:dyDescent="0.2"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85">
        <v>63</v>
      </c>
      <c r="AZ344" s="85"/>
      <c r="BA344" s="85">
        <f t="shared" si="26"/>
        <v>0.92950978988064914</v>
      </c>
      <c r="BB344" s="85">
        <f t="shared" si="27"/>
        <v>1.472149836042832</v>
      </c>
      <c r="BC344" s="66"/>
      <c r="BD344" s="116"/>
      <c r="BE344" s="111"/>
      <c r="BF344" s="117"/>
      <c r="BG344" s="111"/>
      <c r="BH344" s="117"/>
      <c r="BI344" s="111"/>
      <c r="BJ344" s="111"/>
      <c r="BK344" s="111"/>
      <c r="BL344" s="66"/>
      <c r="BM344" s="66"/>
      <c r="BN344" s="66"/>
      <c r="BO344" s="66"/>
    </row>
    <row r="345" spans="21:67" x14ac:dyDescent="0.2"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85">
        <v>64</v>
      </c>
      <c r="AZ345" s="85"/>
      <c r="BA345" s="85">
        <f t="shared" si="26"/>
        <v>0.93057204092969903</v>
      </c>
      <c r="BB345" s="85">
        <f t="shared" si="27"/>
        <v>1.4800649354340571</v>
      </c>
      <c r="BC345" s="66"/>
      <c r="BD345" s="116"/>
      <c r="BE345" s="111"/>
      <c r="BF345" s="117"/>
      <c r="BG345" s="111"/>
      <c r="BH345" s="117"/>
      <c r="BI345" s="111"/>
      <c r="BJ345" s="111"/>
      <c r="BK345" s="111"/>
      <c r="BL345" s="66"/>
      <c r="BM345" s="66"/>
      <c r="BN345" s="66"/>
      <c r="BO345" s="66"/>
    </row>
    <row r="346" spans="21:67" x14ac:dyDescent="0.2"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85">
        <v>65</v>
      </c>
      <c r="AZ346" s="85"/>
      <c r="BA346" s="85">
        <f t="shared" si="26"/>
        <v>0.93160276581255219</v>
      </c>
      <c r="BB346" s="85">
        <f t="shared" si="27"/>
        <v>1.4878347898793807</v>
      </c>
      <c r="BC346" s="66"/>
      <c r="BD346" s="116"/>
      <c r="BE346" s="111"/>
      <c r="BF346" s="117"/>
      <c r="BG346" s="111"/>
      <c r="BH346" s="117"/>
      <c r="BI346" s="111"/>
      <c r="BJ346" s="111"/>
      <c r="BK346" s="111"/>
      <c r="BL346" s="66"/>
      <c r="BM346" s="66"/>
      <c r="BN346" s="66"/>
      <c r="BO346" s="66"/>
    </row>
    <row r="347" spans="21:67" x14ac:dyDescent="0.2"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85">
        <v>66</v>
      </c>
      <c r="AZ347" s="85"/>
      <c r="BA347" s="85">
        <f t="shared" ref="BA347:BA401" si="28">POWER((1-0.99),1/AY347)</f>
        <v>0.93260334688321989</v>
      </c>
      <c r="BB347" s="85">
        <f t="shared" ref="BB347:BB401" si="29">NORMSINV(BA347)</f>
        <v>1.4954643154044212</v>
      </c>
      <c r="BC347" s="66"/>
      <c r="BD347" s="116"/>
      <c r="BE347" s="111"/>
      <c r="BF347" s="117"/>
      <c r="BG347" s="111"/>
      <c r="BH347" s="117"/>
      <c r="BI347" s="111"/>
      <c r="BJ347" s="111"/>
      <c r="BK347" s="111"/>
      <c r="BL347" s="66"/>
      <c r="BM347" s="66"/>
      <c r="BN347" s="66"/>
      <c r="BO347" s="66"/>
    </row>
    <row r="348" spans="21:67" x14ac:dyDescent="0.2"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85">
        <v>67</v>
      </c>
      <c r="AZ348" s="85"/>
      <c r="BA348" s="85">
        <f t="shared" si="28"/>
        <v>0.9335750868773578</v>
      </c>
      <c r="BB348" s="85">
        <f t="shared" si="29"/>
        <v>1.5029581887313694</v>
      </c>
      <c r="BC348" s="66"/>
      <c r="BD348" s="116"/>
      <c r="BE348" s="111"/>
      <c r="BF348" s="117"/>
      <c r="BG348" s="111"/>
      <c r="BH348" s="117"/>
      <c r="BI348" s="111"/>
      <c r="BJ348" s="111"/>
      <c r="BK348" s="111"/>
      <c r="BL348" s="66"/>
      <c r="BM348" s="66"/>
      <c r="BN348" s="66"/>
      <c r="BO348" s="66"/>
    </row>
    <row r="349" spans="21:67" x14ac:dyDescent="0.2"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85">
        <v>68</v>
      </c>
      <c r="AZ349" s="85"/>
      <c r="BA349" s="85">
        <f t="shared" si="28"/>
        <v>0.93451921456053721</v>
      </c>
      <c r="BB349" s="85">
        <f t="shared" si="29"/>
        <v>1.5103208623511053</v>
      </c>
      <c r="BC349" s="66"/>
      <c r="BD349" s="116"/>
      <c r="BE349" s="111"/>
      <c r="BF349" s="117"/>
      <c r="BG349" s="111"/>
      <c r="BH349" s="117"/>
      <c r="BI349" s="111"/>
      <c r="BJ349" s="111"/>
      <c r="BK349" s="111"/>
      <c r="BL349" s="66"/>
      <c r="BM349" s="66"/>
      <c r="BN349" s="66"/>
      <c r="BO349" s="66"/>
    </row>
    <row r="350" spans="21:67" x14ac:dyDescent="0.2"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85">
        <v>69</v>
      </c>
      <c r="AZ350" s="85"/>
      <c r="BA350" s="85">
        <f t="shared" si="28"/>
        <v>0.93543688990261653</v>
      </c>
      <c r="BB350" s="85">
        <f t="shared" si="29"/>
        <v>1.5175565784374565</v>
      </c>
      <c r="BC350" s="66"/>
      <c r="BD350" s="116"/>
      <c r="BE350" s="111"/>
      <c r="BF350" s="117"/>
      <c r="BG350" s="111"/>
      <c r="BH350" s="117"/>
      <c r="BI350" s="111"/>
      <c r="BJ350" s="111"/>
      <c r="BK350" s="111"/>
      <c r="BL350" s="66"/>
      <c r="BM350" s="66"/>
      <c r="BN350" s="66"/>
      <c r="BO350" s="66"/>
    </row>
    <row r="351" spans="21:67" x14ac:dyDescent="0.2"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85">
        <v>70</v>
      </c>
      <c r="AZ351" s="85"/>
      <c r="BA351" s="85">
        <f t="shared" si="28"/>
        <v>0.93632920882394155</v>
      </c>
      <c r="BB351" s="85">
        <f t="shared" si="29"/>
        <v>1.5246693817080834</v>
      </c>
      <c r="BC351" s="66"/>
      <c r="BD351" s="116"/>
      <c r="BE351" s="111"/>
      <c r="BF351" s="117"/>
      <c r="BG351" s="111"/>
      <c r="BH351" s="117"/>
      <c r="BI351" s="111"/>
      <c r="BJ351" s="111"/>
      <c r="BK351" s="111"/>
      <c r="BL351" s="66"/>
      <c r="BM351" s="66"/>
      <c r="BN351" s="66"/>
      <c r="BO351" s="66"/>
    </row>
    <row r="352" spans="21:67" x14ac:dyDescent="0.2"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85">
        <v>71</v>
      </c>
      <c r="AZ352" s="85"/>
      <c r="BA352" s="85">
        <f t="shared" si="28"/>
        <v>0.93719720755412828</v>
      </c>
      <c r="BB352" s="85">
        <f t="shared" si="29"/>
        <v>1.5316631313256603</v>
      </c>
      <c r="BC352" s="66"/>
      <c r="BD352" s="116"/>
      <c r="BE352" s="111"/>
      <c r="BF352" s="117"/>
      <c r="BG352" s="111"/>
      <c r="BH352" s="117"/>
      <c r="BI352" s="111"/>
      <c r="BJ352" s="111"/>
      <c r="BK352" s="111"/>
      <c r="BL352" s="66"/>
      <c r="BM352" s="66"/>
      <c r="BN352" s="66"/>
      <c r="BO352" s="66"/>
    </row>
    <row r="353" spans="21:67" x14ac:dyDescent="0.2"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85">
        <v>72</v>
      </c>
      <c r="AZ353" s="85"/>
      <c r="BA353" s="85">
        <f t="shared" si="28"/>
        <v>0.93804186663981426</v>
      </c>
      <c r="BB353" s="85">
        <f t="shared" si="29"/>
        <v>1.5385415119235175</v>
      </c>
      <c r="BC353" s="66"/>
      <c r="BD353" s="116"/>
      <c r="BE353" s="111"/>
      <c r="BF353" s="117"/>
      <c r="BG353" s="111"/>
      <c r="BH353" s="117"/>
      <c r="BI353" s="111"/>
      <c r="BJ353" s="111"/>
      <c r="BK353" s="111"/>
      <c r="BL353" s="66"/>
      <c r="BM353" s="66"/>
      <c r="BN353" s="66"/>
      <c r="BO353" s="66"/>
    </row>
    <row r="354" spans="21:67" x14ac:dyDescent="0.2"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85">
        <v>73</v>
      </c>
      <c r="AZ354" s="85"/>
      <c r="BA354" s="85">
        <f t="shared" si="28"/>
        <v>0.93886411463390784</v>
      </c>
      <c r="BB354" s="85">
        <f t="shared" si="29"/>
        <v>1.5453080438314466</v>
      </c>
      <c r="BC354" s="66"/>
      <c r="BD354" s="116"/>
      <c r="BE354" s="111"/>
      <c r="BF354" s="117"/>
      <c r="BG354" s="111"/>
      <c r="BH354" s="117"/>
      <c r="BI354" s="111"/>
      <c r="BJ354" s="111"/>
      <c r="BK354" s="111"/>
      <c r="BL354" s="66"/>
      <c r="BM354" s="66"/>
      <c r="BN354" s="66"/>
      <c r="BO354" s="66"/>
    </row>
    <row r="355" spans="21:67" x14ac:dyDescent="0.2"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85">
        <v>74</v>
      </c>
      <c r="AZ355" s="85"/>
      <c r="BA355" s="85">
        <f t="shared" si="28"/>
        <v>0.93966483149546942</v>
      </c>
      <c r="BB355" s="85">
        <f t="shared" si="29"/>
        <v>1.5519660925698684</v>
      </c>
      <c r="BC355" s="66"/>
      <c r="BD355" s="116"/>
      <c r="BE355" s="111"/>
      <c r="BF355" s="117"/>
      <c r="BG355" s="111"/>
      <c r="BH355" s="117"/>
      <c r="BI355" s="111"/>
      <c r="BJ355" s="111"/>
      <c r="BK355" s="111"/>
      <c r="BL355" s="66"/>
      <c r="BM355" s="66"/>
      <c r="BN355" s="66"/>
      <c r="BO355" s="66"/>
    </row>
    <row r="356" spans="21:67" x14ac:dyDescent="0.2"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85">
        <v>75</v>
      </c>
      <c r="AZ356" s="85"/>
      <c r="BA356" s="85">
        <f t="shared" si="28"/>
        <v>0.94044485172635173</v>
      </c>
      <c r="BB356" s="85">
        <f t="shared" si="29"/>
        <v>1.5585188776739227</v>
      </c>
      <c r="BC356" s="66"/>
      <c r="BD356" s="116"/>
      <c r="BE356" s="111"/>
      <c r="BF356" s="117"/>
      <c r="BG356" s="111"/>
      <c r="BH356" s="117"/>
      <c r="BI356" s="111"/>
      <c r="BJ356" s="111"/>
      <c r="BK356" s="111"/>
      <c r="BL356" s="66"/>
      <c r="BM356" s="66"/>
      <c r="BN356" s="66"/>
      <c r="BO356" s="66"/>
    </row>
    <row r="357" spans="21:67" x14ac:dyDescent="0.2"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85">
        <v>76</v>
      </c>
      <c r="AZ357" s="85"/>
      <c r="BA357" s="85">
        <f t="shared" si="28"/>
        <v>0.94120496726806679</v>
      </c>
      <c r="BB357" s="85">
        <f t="shared" si="29"/>
        <v>1.5649694809031016</v>
      </c>
      <c r="BC357" s="66"/>
      <c r="BD357" s="116"/>
      <c r="BE357" s="111"/>
      <c r="BF357" s="117"/>
      <c r="BG357" s="111"/>
      <c r="BH357" s="117"/>
      <c r="BI357" s="111"/>
      <c r="BJ357" s="111"/>
      <c r="BK357" s="111"/>
      <c r="BL357" s="66"/>
      <c r="BM357" s="66"/>
      <c r="BN357" s="66"/>
      <c r="BO357" s="66"/>
    </row>
    <row r="358" spans="21:67" x14ac:dyDescent="0.2"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85">
        <v>77</v>
      </c>
      <c r="AZ358" s="85"/>
      <c r="BA358" s="85">
        <f t="shared" si="28"/>
        <v>0.94194593017998607</v>
      </c>
      <c r="BB358" s="85">
        <f t="shared" si="29"/>
        <v>1.5713208538867454</v>
      </c>
      <c r="BC358" s="66"/>
      <c r="BD358" s="116"/>
      <c r="BE358" s="111"/>
      <c r="BF358" s="117"/>
      <c r="BG358" s="111"/>
      <c r="BH358" s="117"/>
      <c r="BI358" s="111"/>
      <c r="BJ358" s="111"/>
      <c r="BK358" s="111"/>
      <c r="BL358" s="66"/>
      <c r="BM358" s="66"/>
      <c r="BN358" s="66"/>
      <c r="BO358" s="66"/>
    </row>
    <row r="359" spans="21:67" x14ac:dyDescent="0.2"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85">
        <v>78</v>
      </c>
      <c r="AZ359" s="85"/>
      <c r="BA359" s="85">
        <f t="shared" si="28"/>
        <v>0.94266845511788522</v>
      </c>
      <c r="BB359" s="85">
        <f t="shared" si="29"/>
        <v>1.5775758252510252</v>
      </c>
      <c r="BC359" s="66"/>
      <c r="BD359" s="116"/>
      <c r="BE359" s="111"/>
      <c r="BF359" s="117"/>
      <c r="BG359" s="111"/>
      <c r="BH359" s="117"/>
      <c r="BI359" s="111"/>
      <c r="BJ359" s="111"/>
      <c r="BK359" s="111"/>
      <c r="BL359" s="66"/>
      <c r="BM359" s="66"/>
      <c r="BN359" s="66"/>
      <c r="BO359" s="66"/>
    </row>
    <row r="360" spans="21:67" x14ac:dyDescent="0.2"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85">
        <v>79</v>
      </c>
      <c r="AZ360" s="85"/>
      <c r="BA360" s="85">
        <f t="shared" si="28"/>
        <v>0.94337322162997772</v>
      </c>
      <c r="BB360" s="85">
        <f t="shared" si="29"/>
        <v>1.58373710726877</v>
      </c>
      <c r="BC360" s="66"/>
      <c r="BD360" s="116"/>
      <c r="BE360" s="111"/>
      <c r="BF360" s="117"/>
      <c r="BG360" s="111"/>
      <c r="BH360" s="117"/>
      <c r="BI360" s="111"/>
      <c r="BJ360" s="111"/>
      <c r="BK360" s="111"/>
      <c r="BL360" s="66"/>
      <c r="BM360" s="66"/>
      <c r="BN360" s="66"/>
      <c r="BO360" s="66"/>
    </row>
    <row r="361" spans="21:67" x14ac:dyDescent="0.2"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85">
        <v>80</v>
      </c>
      <c r="AZ361" s="85"/>
      <c r="BA361" s="85">
        <f t="shared" si="28"/>
        <v>0.94406087628592339</v>
      </c>
      <c r="BB361" s="85">
        <f t="shared" si="29"/>
        <v>1.5898073020697623</v>
      </c>
      <c r="BC361" s="66"/>
      <c r="BD361" s="116"/>
      <c r="BE361" s="111"/>
      <c r="BF361" s="117"/>
      <c r="BG361" s="111"/>
      <c r="BH361" s="117"/>
      <c r="BI361" s="111"/>
      <c r="BJ361" s="111"/>
      <c r="BK361" s="111"/>
      <c r="BL361" s="66"/>
      <c r="BM361" s="66"/>
      <c r="BN361" s="66"/>
      <c r="BO361" s="66"/>
    </row>
    <row r="362" spans="21:67" x14ac:dyDescent="0.2"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85">
        <v>81</v>
      </c>
      <c r="AZ362" s="85"/>
      <c r="BA362" s="85">
        <f t="shared" si="28"/>
        <v>0.94473203465281141</v>
      </c>
      <c r="BB362" s="85">
        <f t="shared" si="29"/>
        <v>1.5957889074456795</v>
      </c>
      <c r="BC362" s="66"/>
      <c r="BD362" s="116"/>
      <c r="BE362" s="111"/>
      <c r="BF362" s="117"/>
      <c r="BG362" s="111"/>
      <c r="BH362" s="117"/>
      <c r="BI362" s="111"/>
      <c r="BJ362" s="111"/>
      <c r="BK362" s="111"/>
      <c r="BL362" s="66"/>
      <c r="BM362" s="66"/>
      <c r="BN362" s="66"/>
      <c r="BO362" s="66"/>
    </row>
    <row r="363" spans="21:67" x14ac:dyDescent="0.2"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85">
        <v>82</v>
      </c>
      <c r="AZ363" s="85"/>
      <c r="BA363" s="85">
        <f t="shared" si="28"/>
        <v>0.94538728313079401</v>
      </c>
      <c r="BB363" s="85">
        <f t="shared" si="29"/>
        <v>1.6016843222808503</v>
      </c>
      <c r="BC363" s="66"/>
      <c r="BD363" s="116"/>
      <c r="BE363" s="111"/>
      <c r="BF363" s="117"/>
      <c r="BG363" s="111"/>
      <c r="BH363" s="117"/>
      <c r="BI363" s="111"/>
      <c r="BJ363" s="111"/>
      <c r="BK363" s="111"/>
      <c r="BL363" s="66"/>
      <c r="BM363" s="66"/>
      <c r="BN363" s="66"/>
      <c r="BO363" s="66"/>
    </row>
    <row r="364" spans="21:67" x14ac:dyDescent="0.2"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85">
        <v>83</v>
      </c>
      <c r="AZ364" s="85"/>
      <c r="BA364" s="85">
        <f t="shared" si="28"/>
        <v>0.94602718065986202</v>
      </c>
      <c r="BB364" s="85">
        <f t="shared" si="29"/>
        <v>1.6074958516372075</v>
      </c>
      <c r="BC364" s="66"/>
      <c r="BD364" s="116"/>
      <c r="BE364" s="111"/>
      <c r="BF364" s="117"/>
      <c r="BG364" s="111"/>
      <c r="BH364" s="117"/>
      <c r="BI364" s="111"/>
      <c r="BJ364" s="111"/>
      <c r="BK364" s="111"/>
      <c r="BL364" s="66"/>
      <c r="BM364" s="66"/>
      <c r="BN364" s="66"/>
      <c r="BO364" s="66"/>
    </row>
    <row r="365" spans="21:67" x14ac:dyDescent="0.2"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85">
        <v>84</v>
      </c>
      <c r="AZ365" s="85"/>
      <c r="BA365" s="85">
        <f t="shared" si="28"/>
        <v>0.94665226030818972</v>
      </c>
      <c r="BB365" s="85">
        <f t="shared" si="29"/>
        <v>1.6132257115193931</v>
      </c>
      <c r="BC365" s="66"/>
      <c r="BD365" s="116"/>
      <c r="BE365" s="111"/>
      <c r="BF365" s="117"/>
      <c r="BG365" s="111"/>
      <c r="BH365" s="117"/>
      <c r="BI365" s="111"/>
      <c r="BJ365" s="111"/>
      <c r="BK365" s="111"/>
      <c r="BL365" s="66"/>
      <c r="BM365" s="66"/>
      <c r="BN365" s="66"/>
      <c r="BO365" s="66"/>
    </row>
    <row r="366" spans="21:67" x14ac:dyDescent="0.2"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85">
        <v>85</v>
      </c>
      <c r="AZ366" s="85"/>
      <c r="BA366" s="85">
        <f t="shared" si="28"/>
        <v>0.9472630307515244</v>
      </c>
      <c r="BB366" s="85">
        <f t="shared" si="29"/>
        <v>1.6188760333436989</v>
      </c>
      <c r="BC366" s="66"/>
      <c r="BD366" s="116"/>
      <c r="BE366" s="111"/>
      <c r="BF366" s="117"/>
      <c r="BG366" s="111"/>
      <c r="BH366" s="117"/>
      <c r="BI366" s="111"/>
      <c r="BJ366" s="111"/>
      <c r="BK366" s="111"/>
      <c r="BL366" s="66"/>
      <c r="BM366" s="66"/>
      <c r="BN366" s="66"/>
      <c r="BO366" s="66"/>
    </row>
    <row r="367" spans="21:67" x14ac:dyDescent="0.2"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85">
        <v>86</v>
      </c>
      <c r="AZ367" s="85"/>
      <c r="BA367" s="85">
        <f t="shared" si="28"/>
        <v>0.94785997765223839</v>
      </c>
      <c r="BB367" s="85">
        <f t="shared" si="29"/>
        <v>1.6244488681325362</v>
      </c>
      <c r="BC367" s="66"/>
      <c r="BD367" s="116"/>
      <c r="BE367" s="111"/>
      <c r="BF367" s="117"/>
      <c r="BG367" s="111"/>
      <c r="BH367" s="117"/>
      <c r="BI367" s="111"/>
      <c r="BJ367" s="111"/>
      <c r="BK367" s="111"/>
      <c r="BL367" s="66"/>
      <c r="BM367" s="66"/>
      <c r="BN367" s="66"/>
      <c r="BO367" s="66"/>
    </row>
    <row r="368" spans="21:67" x14ac:dyDescent="0.2"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85">
        <v>87</v>
      </c>
      <c r="AZ368" s="85"/>
      <c r="BA368" s="85">
        <f t="shared" si="28"/>
        <v>0.94844356494589399</v>
      </c>
      <c r="BB368" s="85">
        <f t="shared" si="29"/>
        <v>1.6299461904542989</v>
      </c>
      <c r="BC368" s="66"/>
      <c r="BD368" s="116"/>
      <c r="BE368" s="111"/>
      <c r="BF368" s="117"/>
      <c r="BG368" s="111"/>
      <c r="BH368" s="117"/>
      <c r="BI368" s="111"/>
      <c r="BJ368" s="111"/>
      <c r="BK368" s="111"/>
      <c r="BL368" s="66"/>
      <c r="BM368" s="66"/>
      <c r="BN368" s="66"/>
      <c r="BO368" s="66"/>
    </row>
    <row r="369" spans="21:67" x14ac:dyDescent="0.2"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85">
        <v>88</v>
      </c>
      <c r="AZ369" s="85"/>
      <c r="BA369" s="85">
        <f t="shared" si="28"/>
        <v>0.94901423604247293</v>
      </c>
      <c r="BB369" s="85">
        <f t="shared" si="29"/>
        <v>1.6353699021268224</v>
      </c>
      <c r="BC369" s="66"/>
      <c r="BD369" s="116"/>
      <c r="BE369" s="111"/>
      <c r="BF369" s="117"/>
      <c r="BG369" s="111"/>
      <c r="BH369" s="117"/>
      <c r="BI369" s="111"/>
      <c r="BJ369" s="111"/>
      <c r="BK369" s="111"/>
      <c r="BL369" s="66"/>
      <c r="BM369" s="66"/>
      <c r="BN369" s="66"/>
      <c r="BO369" s="66"/>
    </row>
    <row r="370" spans="21:67" x14ac:dyDescent="0.2"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85">
        <v>89</v>
      </c>
      <c r="AZ370" s="85"/>
      <c r="BA370" s="85">
        <f t="shared" si="28"/>
        <v>0.94957241494880285</v>
      </c>
      <c r="BB370" s="85">
        <f t="shared" si="29"/>
        <v>1.6407218357011806</v>
      </c>
      <c r="BC370" s="66"/>
      <c r="BD370" s="116"/>
      <c r="BE370" s="111"/>
      <c r="BF370" s="117"/>
      <c r="BG370" s="111"/>
      <c r="BH370" s="117"/>
      <c r="BI370" s="111"/>
      <c r="BJ370" s="111"/>
      <c r="BK370" s="111"/>
      <c r="BL370" s="66"/>
      <c r="BM370" s="66"/>
      <c r="BN370" s="66"/>
      <c r="BO370" s="66"/>
    </row>
    <row r="371" spans="21:67" x14ac:dyDescent="0.2"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85">
        <v>90</v>
      </c>
      <c r="AZ371" s="85"/>
      <c r="BA371" s="85">
        <f t="shared" si="28"/>
        <v>0.95011850731814373</v>
      </c>
      <c r="BB371" s="85">
        <f t="shared" si="29"/>
        <v>1.6460037577411561</v>
      </c>
      <c r="BC371" s="66"/>
      <c r="BD371" s="116"/>
      <c r="BE371" s="111"/>
      <c r="BF371" s="117"/>
      <c r="BG371" s="111"/>
      <c r="BH371" s="117"/>
      <c r="BI371" s="111"/>
      <c r="BJ371" s="111"/>
      <c r="BK371" s="111"/>
      <c r="BL371" s="66"/>
      <c r="BM371" s="66"/>
      <c r="BN371" s="66"/>
      <c r="BO371" s="66"/>
    </row>
    <row r="372" spans="21:67" x14ac:dyDescent="0.2"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85">
        <v>91</v>
      </c>
      <c r="AZ372" s="85"/>
      <c r="BA372" s="85">
        <f t="shared" si="28"/>
        <v>0.95065290143238823</v>
      </c>
      <c r="BB372" s="85">
        <f t="shared" si="29"/>
        <v>1.6512173719125227</v>
      </c>
      <c r="BC372" s="66"/>
      <c r="BD372" s="116"/>
      <c r="BE372" s="111"/>
      <c r="BF372" s="117"/>
      <c r="BG372" s="111"/>
      <c r="BH372" s="117"/>
      <c r="BI372" s="111"/>
      <c r="BJ372" s="111"/>
      <c r="BK372" s="111"/>
      <c r="BL372" s="66"/>
      <c r="BM372" s="66"/>
      <c r="BN372" s="66"/>
      <c r="BO372" s="66"/>
    </row>
    <row r="373" spans="21:67" x14ac:dyDescent="0.2"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85">
        <v>92</v>
      </c>
      <c r="AZ373" s="85"/>
      <c r="BA373" s="85">
        <f t="shared" si="28"/>
        <v>0.95117596912187063</v>
      </c>
      <c r="BB373" s="85">
        <f t="shared" si="29"/>
        <v>1.6563643218951574</v>
      </c>
      <c r="BC373" s="66"/>
      <c r="BD373" s="116"/>
      <c r="BE373" s="111"/>
      <c r="BF373" s="117"/>
      <c r="BG373" s="111"/>
      <c r="BH373" s="117"/>
      <c r="BI373" s="111"/>
      <c r="BJ373" s="111"/>
      <c r="BK373" s="111"/>
      <c r="BL373" s="66"/>
      <c r="BM373" s="66"/>
      <c r="BN373" s="66"/>
      <c r="BO373" s="66"/>
    </row>
    <row r="374" spans="21:67" x14ac:dyDescent="0.2"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85">
        <v>93</v>
      </c>
      <c r="AZ374" s="85"/>
      <c r="BA374" s="85">
        <f t="shared" si="28"/>
        <v>0.95168806662735606</v>
      </c>
      <c r="BB374" s="85">
        <f t="shared" si="29"/>
        <v>1.6614461941299388</v>
      </c>
      <c r="BC374" s="66"/>
      <c r="BD374" s="116"/>
      <c r="BE374" s="111"/>
      <c r="BF374" s="117"/>
      <c r="BG374" s="111"/>
      <c r="BH374" s="117"/>
      <c r="BI374" s="111"/>
      <c r="BJ374" s="111"/>
      <c r="BK374" s="111"/>
      <c r="BL374" s="66"/>
      <c r="BM374" s="66"/>
      <c r="BN374" s="66"/>
      <c r="BO374" s="66"/>
    </row>
    <row r="375" spans="21:67" x14ac:dyDescent="0.2"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85">
        <v>94</v>
      </c>
      <c r="AZ375" s="85"/>
      <c r="BA375" s="85">
        <f t="shared" si="28"/>
        <v>0.95218953540840789</v>
      </c>
      <c r="BB375" s="85">
        <f t="shared" si="29"/>
        <v>1.6664645204115198</v>
      </c>
      <c r="BC375" s="66"/>
      <c r="BD375" s="116"/>
      <c r="BE375" s="111"/>
      <c r="BF375" s="117"/>
      <c r="BG375" s="111"/>
      <c r="BH375" s="117"/>
      <c r="BI375" s="111"/>
      <c r="BJ375" s="111"/>
      <c r="BK375" s="111"/>
      <c r="BL375" s="66"/>
      <c r="BM375" s="66"/>
      <c r="BN375" s="66"/>
      <c r="BO375" s="66"/>
    </row>
    <row r="376" spans="21:67" x14ac:dyDescent="0.2"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85">
        <v>95</v>
      </c>
      <c r="AZ376" s="85"/>
      <c r="BA376" s="85">
        <f t="shared" si="28"/>
        <v>0.95268070290198192</v>
      </c>
      <c r="BB376" s="85">
        <f t="shared" si="29"/>
        <v>1.6714207803371446</v>
      </c>
      <c r="BC376" s="66"/>
      <c r="BD376" s="116"/>
      <c r="BE376" s="111"/>
      <c r="BF376" s="117"/>
      <c r="BG376" s="111"/>
      <c r="BH376" s="117"/>
      <c r="BI376" s="111"/>
      <c r="BJ376" s="111"/>
      <c r="BK376" s="111"/>
      <c r="BL376" s="66"/>
      <c r="BM376" s="66"/>
      <c r="BN376" s="66"/>
      <c r="BO376" s="66"/>
    </row>
    <row r="377" spans="21:67" x14ac:dyDescent="0.2"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85">
        <v>96</v>
      </c>
      <c r="AZ377" s="85"/>
      <c r="BA377" s="85">
        <f t="shared" si="28"/>
        <v>0.95316188323478757</v>
      </c>
      <c r="BB377" s="85">
        <f t="shared" si="29"/>
        <v>1.6763164036209692</v>
      </c>
      <c r="BC377" s="66"/>
      <c r="BD377" s="116"/>
      <c r="BE377" s="111"/>
      <c r="BF377" s="117"/>
      <c r="BG377" s="111"/>
      <c r="BH377" s="117"/>
      <c r="BI377" s="111"/>
      <c r="BJ377" s="111"/>
      <c r="BK377" s="111"/>
      <c r="BL377" s="66"/>
      <c r="BM377" s="66"/>
      <c r="BN377" s="66"/>
      <c r="BO377" s="66"/>
    </row>
    <row r="378" spans="21:67" x14ac:dyDescent="0.2"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85">
        <v>97</v>
      </c>
      <c r="AZ378" s="85"/>
      <c r="BA378" s="85">
        <f t="shared" si="28"/>
        <v>0.95363337789266778</v>
      </c>
      <c r="BB378" s="85">
        <f t="shared" si="29"/>
        <v>1.6811527722825717</v>
      </c>
      <c r="BC378" s="66"/>
      <c r="BD378" s="116"/>
      <c r="BE378" s="111"/>
      <c r="BF378" s="117"/>
      <c r="BG378" s="111"/>
      <c r="BH378" s="117"/>
      <c r="BI378" s="111"/>
      <c r="BJ378" s="111"/>
      <c r="BK378" s="111"/>
      <c r="BL378" s="66"/>
      <c r="BM378" s="66"/>
      <c r="BN378" s="66"/>
      <c r="BO378" s="66"/>
    </row>
    <row r="379" spans="21:67" x14ac:dyDescent="0.2"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85">
        <v>98</v>
      </c>
      <c r="AZ379" s="85"/>
      <c r="BA379" s="85">
        <f t="shared" si="28"/>
        <v>0.95409547634999392</v>
      </c>
      <c r="BB379" s="85">
        <f t="shared" si="29"/>
        <v>1.6859312227177525</v>
      </c>
      <c r="BC379" s="66"/>
      <c r="BD379" s="116"/>
      <c r="BE379" s="111"/>
      <c r="BF379" s="117"/>
      <c r="BG379" s="111"/>
      <c r="BH379" s="117"/>
      <c r="BI379" s="111"/>
      <c r="BJ379" s="111"/>
      <c r="BK379" s="111"/>
      <c r="BL379" s="66"/>
      <c r="BM379" s="66"/>
      <c r="BN379" s="66"/>
      <c r="BO379" s="66"/>
    </row>
    <row r="380" spans="21:67" x14ac:dyDescent="0.2"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85">
        <v>99</v>
      </c>
      <c r="AZ380" s="85"/>
      <c r="BA380" s="85">
        <f t="shared" si="28"/>
        <v>0.95454845666183408</v>
      </c>
      <c r="BB380" s="85">
        <f t="shared" si="29"/>
        <v>1.6906530476590824</v>
      </c>
      <c r="BC380" s="66"/>
      <c r="BD380" s="116"/>
      <c r="BE380" s="111"/>
      <c r="BF380" s="117"/>
      <c r="BG380" s="111"/>
      <c r="BH380" s="117"/>
      <c r="BI380" s="111"/>
      <c r="BJ380" s="111"/>
      <c r="BK380" s="111"/>
      <c r="BL380" s="66"/>
      <c r="BM380" s="66"/>
      <c r="BN380" s="66"/>
      <c r="BO380" s="66"/>
    </row>
    <row r="381" spans="21:67" x14ac:dyDescent="0.2"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85">
        <v>100</v>
      </c>
      <c r="AZ381" s="85"/>
      <c r="BA381" s="85">
        <f t="shared" si="28"/>
        <v>0.954992586021436</v>
      </c>
      <c r="BB381" s="85">
        <f t="shared" si="29"/>
        <v>1.695319498033117</v>
      </c>
      <c r="BC381" s="66"/>
      <c r="BD381" s="116"/>
      <c r="BE381" s="111"/>
      <c r="BF381" s="117"/>
      <c r="BG381" s="111"/>
      <c r="BH381" s="117"/>
      <c r="BI381" s="111"/>
      <c r="BJ381" s="111"/>
      <c r="BK381" s="111"/>
      <c r="BL381" s="66"/>
      <c r="BM381" s="66"/>
      <c r="BN381" s="66"/>
      <c r="BO381" s="66"/>
    </row>
    <row r="382" spans="21:67" x14ac:dyDescent="0.2"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85">
        <v>101</v>
      </c>
      <c r="AZ382" s="85"/>
      <c r="BA382" s="85">
        <f t="shared" si="28"/>
        <v>0.9554281212853748</v>
      </c>
      <c r="BB382" s="85">
        <f t="shared" si="29"/>
        <v>1.6999317847207334</v>
      </c>
      <c r="BC382" s="66"/>
      <c r="BD382" s="116"/>
      <c r="BE382" s="111"/>
      <c r="BF382" s="117"/>
      <c r="BG382" s="111"/>
      <c r="BH382" s="117"/>
      <c r="BI382" s="111"/>
      <c r="BJ382" s="111"/>
      <c r="BK382" s="111"/>
      <c r="BL382" s="66"/>
      <c r="BM382" s="66"/>
      <c r="BN382" s="66"/>
      <c r="BO382" s="66"/>
    </row>
    <row r="383" spans="21:67" x14ac:dyDescent="0.2"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85">
        <v>102</v>
      </c>
      <c r="AZ383" s="85"/>
      <c r="BA383" s="85">
        <f t="shared" si="28"/>
        <v>0.95585530946852915</v>
      </c>
      <c r="BB383" s="85">
        <f t="shared" si="29"/>
        <v>1.7044910802265318</v>
      </c>
      <c r="BC383" s="66"/>
      <c r="BD383" s="116"/>
      <c r="BE383" s="111"/>
      <c r="BF383" s="117"/>
      <c r="BG383" s="111"/>
      <c r="BH383" s="117"/>
      <c r="BI383" s="111"/>
      <c r="BJ383" s="111"/>
      <c r="BK383" s="111"/>
      <c r="BL383" s="66"/>
      <c r="BM383" s="66"/>
      <c r="BN383" s="66"/>
      <c r="BO383" s="66"/>
    </row>
    <row r="384" spans="21:67" x14ac:dyDescent="0.2"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85">
        <v>103</v>
      </c>
      <c r="AZ384" s="85"/>
      <c r="BA384" s="85">
        <f t="shared" si="28"/>
        <v>0.95627438821089084</v>
      </c>
      <c r="BB384" s="85">
        <f t="shared" si="29"/>
        <v>1.708998520262865</v>
      </c>
      <c r="BC384" s="66"/>
      <c r="BD384" s="116"/>
      <c r="BE384" s="111"/>
      <c r="BF384" s="117"/>
      <c r="BG384" s="111"/>
      <c r="BH384" s="117"/>
      <c r="BI384" s="111"/>
      <c r="BJ384" s="111"/>
      <c r="BK384" s="111"/>
      <c r="BL384" s="66"/>
      <c r="BM384" s="66"/>
      <c r="BN384" s="66"/>
      <c r="BO384" s="66"/>
    </row>
    <row r="385" spans="21:67" x14ac:dyDescent="0.2"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85">
        <v>104</v>
      </c>
      <c r="AZ385" s="85"/>
      <c r="BA385" s="85">
        <f t="shared" si="28"/>
        <v>0.95668558621805788</v>
      </c>
      <c r="BB385" s="85">
        <f t="shared" si="29"/>
        <v>1.7134552052536336</v>
      </c>
      <c r="BC385" s="66"/>
      <c r="BD385" s="116"/>
      <c r="BE385" s="111"/>
      <c r="BF385" s="117"/>
      <c r="BG385" s="111"/>
      <c r="BH385" s="117"/>
      <c r="BI385" s="111"/>
      <c r="BJ385" s="111"/>
      <c r="BK385" s="111"/>
      <c r="BL385" s="66"/>
      <c r="BM385" s="66"/>
      <c r="BN385" s="66"/>
      <c r="BO385" s="66"/>
    </row>
    <row r="386" spans="21:67" x14ac:dyDescent="0.2"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85">
        <v>105</v>
      </c>
      <c r="AZ386" s="85"/>
      <c r="BA386" s="85">
        <f t="shared" si="28"/>
        <v>0.95708912367712784</v>
      </c>
      <c r="BB386" s="85">
        <f t="shared" si="29"/>
        <v>1.7178622017626706</v>
      </c>
      <c r="BC386" s="66"/>
      <c r="BD386" s="116"/>
      <c r="BE386" s="111"/>
      <c r="BF386" s="117"/>
      <c r="BG386" s="111"/>
      <c r="BH386" s="117"/>
      <c r="BI386" s="111"/>
      <c r="BJ386" s="111"/>
      <c r="BK386" s="111"/>
      <c r="BL386" s="66"/>
      <c r="BM386" s="66"/>
      <c r="BN386" s="66"/>
      <c r="BO386" s="66"/>
    </row>
    <row r="387" spans="21:67" x14ac:dyDescent="0.2"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85">
        <v>106</v>
      </c>
      <c r="AZ387" s="85"/>
      <c r="BA387" s="85">
        <f t="shared" si="28"/>
        <v>0.9574852126495772</v>
      </c>
      <c r="BB387" s="85">
        <f t="shared" si="29"/>
        <v>1.7222205438511624</v>
      </c>
      <c r="BC387" s="66"/>
      <c r="BD387" s="116"/>
      <c r="BE387" s="111"/>
      <c r="BF387" s="117"/>
      <c r="BG387" s="111"/>
      <c r="BH387" s="117"/>
      <c r="BI387" s="111"/>
      <c r="BJ387" s="111"/>
      <c r="BK387" s="111"/>
      <c r="BL387" s="66"/>
      <c r="BM387" s="66"/>
      <c r="BN387" s="66"/>
      <c r="BO387" s="66"/>
    </row>
    <row r="388" spans="21:67" x14ac:dyDescent="0.2"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85">
        <v>107</v>
      </c>
      <c r="AZ388" s="85"/>
      <c r="BA388" s="85">
        <f t="shared" si="28"/>
        <v>0.95787405744259901</v>
      </c>
      <c r="BB388" s="85">
        <f t="shared" si="29"/>
        <v>1.7265312343682779</v>
      </c>
      <c r="BC388" s="66"/>
      <c r="BD388" s="116"/>
      <c r="BE388" s="111"/>
      <c r="BF388" s="117"/>
      <c r="BG388" s="111"/>
      <c r="BH388" s="117"/>
      <c r="BI388" s="111"/>
      <c r="BJ388" s="111"/>
      <c r="BK388" s="111"/>
      <c r="BL388" s="66"/>
      <c r="BM388" s="66"/>
      <c r="BN388" s="66"/>
      <c r="BO388" s="66"/>
    </row>
    <row r="389" spans="21:67" x14ac:dyDescent="0.2"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85">
        <v>108</v>
      </c>
      <c r="AZ389" s="85"/>
      <c r="BA389" s="85">
        <f t="shared" si="28"/>
        <v>0.95825585496026511</v>
      </c>
      <c r="BB389" s="85">
        <f t="shared" si="29"/>
        <v>1.7307952461788902</v>
      </c>
      <c r="BC389" s="66"/>
      <c r="BD389" s="116"/>
      <c r="BE389" s="111"/>
      <c r="BF389" s="117"/>
      <c r="BG389" s="111"/>
      <c r="BH389" s="117"/>
      <c r="BI389" s="111"/>
      <c r="BJ389" s="111"/>
      <c r="BK389" s="111"/>
      <c r="BL389" s="66"/>
      <c r="BM389" s="66"/>
      <c r="BN389" s="66"/>
      <c r="BO389" s="66"/>
    </row>
    <row r="390" spans="21:67" x14ac:dyDescent="0.2"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85">
        <v>109</v>
      </c>
      <c r="AZ390" s="85"/>
      <c r="BA390" s="85">
        <f t="shared" si="28"/>
        <v>0.95863079503577908</v>
      </c>
      <c r="BB390" s="85">
        <f t="shared" si="29"/>
        <v>1.7350135233320123</v>
      </c>
      <c r="BC390" s="66"/>
      <c r="BD390" s="116"/>
      <c r="BE390" s="111"/>
      <c r="BF390" s="117"/>
      <c r="BG390" s="111"/>
      <c r="BH390" s="117"/>
      <c r="BI390" s="111"/>
      <c r="BJ390" s="111"/>
      <c r="BK390" s="111"/>
      <c r="BL390" s="66"/>
      <c r="BM390" s="66"/>
      <c r="BN390" s="66"/>
      <c r="BO390" s="66"/>
    </row>
    <row r="391" spans="21:67" x14ac:dyDescent="0.2"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85">
        <v>110</v>
      </c>
      <c r="AZ391" s="85"/>
      <c r="BA391" s="85">
        <f t="shared" si="28"/>
        <v>0.95899906074599783</v>
      </c>
      <c r="BB391" s="85">
        <f t="shared" si="29"/>
        <v>1.7391869821733341</v>
      </c>
      <c r="BC391" s="66"/>
      <c r="BD391" s="116"/>
      <c r="BE391" s="111"/>
      <c r="BF391" s="117"/>
      <c r="BG391" s="111"/>
      <c r="BH391" s="117"/>
      <c r="BI391" s="111"/>
      <c r="BJ391" s="111"/>
      <c r="BK391" s="111"/>
      <c r="BL391" s="66"/>
      <c r="BM391" s="66"/>
      <c r="BN391" s="66"/>
      <c r="BO391" s="66"/>
    </row>
    <row r="392" spans="21:67" x14ac:dyDescent="0.2"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85">
        <v>111</v>
      </c>
      <c r="AZ392" s="85"/>
      <c r="BA392" s="85">
        <f t="shared" si="28"/>
        <v>0.95936082870931427</v>
      </c>
      <c r="BB392" s="85">
        <f t="shared" si="29"/>
        <v>1.7433165124050003</v>
      </c>
      <c r="BC392" s="66"/>
      <c r="BD392" s="116"/>
      <c r="BE392" s="111"/>
      <c r="BF392" s="117"/>
      <c r="BG392" s="111"/>
      <c r="BH392" s="117"/>
      <c r="BI392" s="111"/>
      <c r="BJ392" s="111"/>
      <c r="BK392" s="111"/>
      <c r="BL392" s="66"/>
      <c r="BM392" s="66"/>
      <c r="BN392" s="66"/>
      <c r="BO392" s="66"/>
    </row>
    <row r="393" spans="21:67" x14ac:dyDescent="0.2"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85">
        <v>112</v>
      </c>
      <c r="AZ393" s="85"/>
      <c r="BA393" s="85">
        <f t="shared" si="28"/>
        <v>0.95971626936792198</v>
      </c>
      <c r="BB393" s="85">
        <f t="shared" si="29"/>
        <v>1.7474029780956282</v>
      </c>
      <c r="BC393" s="66"/>
      <c r="BD393" s="116"/>
      <c r="BE393" s="111"/>
      <c r="BF393" s="117"/>
      <c r="BG393" s="111"/>
      <c r="BH393" s="117"/>
      <c r="BI393" s="111"/>
      <c r="BJ393" s="111"/>
      <c r="BK393" s="111"/>
      <c r="BL393" s="66"/>
      <c r="BM393" s="66"/>
      <c r="BN393" s="66"/>
      <c r="BO393" s="66"/>
    </row>
    <row r="394" spans="21:67" x14ac:dyDescent="0.2"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85">
        <v>113</v>
      </c>
      <c r="AZ394" s="85"/>
      <c r="BA394" s="85">
        <f t="shared" si="28"/>
        <v>0.96006554725540494</v>
      </c>
      <c r="BB394" s="85">
        <f t="shared" si="29"/>
        <v>1.7514472186432763</v>
      </c>
      <c r="BC394" s="66"/>
      <c r="BD394" s="116"/>
      <c r="BE394" s="111"/>
      <c r="BF394" s="117"/>
      <c r="BG394" s="111"/>
      <c r="BH394" s="117"/>
      <c r="BI394" s="111"/>
      <c r="BJ394" s="111"/>
      <c r="BK394" s="111"/>
      <c r="BL394" s="66"/>
      <c r="BM394" s="66"/>
      <c r="BN394" s="66"/>
      <c r="BO394" s="66"/>
    </row>
    <row r="395" spans="21:67" x14ac:dyDescent="0.2"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85">
        <v>114</v>
      </c>
      <c r="AZ395" s="85"/>
      <c r="BA395" s="85">
        <f t="shared" si="28"/>
        <v>0.96040882125053806</v>
      </c>
      <c r="BB395" s="85">
        <f t="shared" si="29"/>
        <v>1.7554500496939986</v>
      </c>
      <c r="BC395" s="66"/>
      <c r="BD395" s="116"/>
      <c r="BE395" s="111"/>
      <c r="BF395" s="117"/>
      <c r="BG395" s="111"/>
      <c r="BH395" s="117"/>
      <c r="BI395" s="111"/>
      <c r="BJ395" s="111"/>
      <c r="BK395" s="111"/>
      <c r="BL395" s="66"/>
      <c r="BM395" s="66"/>
      <c r="BN395" s="66"/>
      <c r="BO395" s="66"/>
    </row>
    <row r="396" spans="21:67" x14ac:dyDescent="0.2"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85">
        <v>115</v>
      </c>
      <c r="AZ396" s="85"/>
      <c r="BA396" s="85">
        <f t="shared" si="28"/>
        <v>0.96074624481811799</v>
      </c>
      <c r="BB396" s="85">
        <f t="shared" si="29"/>
        <v>1.7594122640183736</v>
      </c>
      <c r="BC396" s="66"/>
      <c r="BD396" s="116"/>
      <c r="BE396" s="111"/>
      <c r="BF396" s="117"/>
      <c r="BG396" s="111"/>
      <c r="BH396" s="117"/>
      <c r="BI396" s="111"/>
      <c r="BJ396" s="111"/>
      <c r="BK396" s="111"/>
      <c r="BL396" s="66"/>
      <c r="BM396" s="66"/>
      <c r="BN396" s="66"/>
      <c r="BO396" s="66"/>
    </row>
    <row r="397" spans="21:67" x14ac:dyDescent="0.2"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85">
        <v>116</v>
      </c>
      <c r="AZ397" s="85"/>
      <c r="BA397" s="85">
        <f t="shared" si="28"/>
        <v>0.96107796623759212</v>
      </c>
      <c r="BB397" s="85">
        <f t="shared" si="29"/>
        <v>1.7633346323483075</v>
      </c>
      <c r="BC397" s="66"/>
      <c r="BD397" s="116"/>
      <c r="BE397" s="111"/>
      <c r="BF397" s="117"/>
      <c r="BG397" s="111"/>
      <c r="BH397" s="117"/>
      <c r="BI397" s="111"/>
      <c r="BJ397" s="111"/>
      <c r="BK397" s="111"/>
      <c r="BL397" s="66"/>
      <c r="BM397" s="66"/>
      <c r="BN397" s="66"/>
      <c r="BO397" s="66"/>
    </row>
    <row r="398" spans="21:67" x14ac:dyDescent="0.2"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85">
        <v>117</v>
      </c>
      <c r="AZ398" s="85"/>
      <c r="BA398" s="85">
        <f t="shared" si="28"/>
        <v>0.9614041288202001</v>
      </c>
      <c r="BB398" s="85">
        <f t="shared" si="29"/>
        <v>1.7672179041762153</v>
      </c>
      <c r="BC398" s="66"/>
      <c r="BD398" s="116"/>
      <c r="BE398" s="111"/>
      <c r="BF398" s="117"/>
      <c r="BG398" s="111"/>
      <c r="BH398" s="117"/>
      <c r="BI398" s="111"/>
      <c r="BJ398" s="111"/>
      <c r="BK398" s="111"/>
      <c r="BL398" s="66"/>
      <c r="BM398" s="66"/>
      <c r="BN398" s="66"/>
      <c r="BO398" s="66"/>
    </row>
    <row r="399" spans="21:67" x14ac:dyDescent="0.2"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85">
        <v>118</v>
      </c>
      <c r="AZ399" s="85"/>
      <c r="BA399" s="85">
        <f t="shared" si="28"/>
        <v>0.96172487111529636</v>
      </c>
      <c r="BB399" s="85">
        <f t="shared" si="29"/>
        <v>1.7710628085186089</v>
      </c>
      <c r="BC399" s="66"/>
      <c r="BD399" s="116"/>
      <c r="BE399" s="111"/>
      <c r="BF399" s="117"/>
      <c r="BG399" s="111"/>
      <c r="BH399" s="117"/>
      <c r="BI399" s="111"/>
      <c r="BJ399" s="111"/>
      <c r="BK399" s="111"/>
      <c r="BL399" s="66"/>
      <c r="BM399" s="66"/>
      <c r="BN399" s="66"/>
      <c r="BO399" s="66"/>
    </row>
    <row r="400" spans="21:67" x14ac:dyDescent="0.2"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85">
        <v>119</v>
      </c>
      <c r="AZ400" s="85"/>
      <c r="BA400" s="85">
        <f t="shared" si="28"/>
        <v>0.96204032710647591</v>
      </c>
      <c r="BB400" s="85">
        <f t="shared" si="29"/>
        <v>1.7748700546459288</v>
      </c>
      <c r="BC400" s="66"/>
      <c r="BD400" s="116"/>
      <c r="BE400" s="111"/>
      <c r="BF400" s="117"/>
      <c r="BG400" s="111"/>
      <c r="BH400" s="117"/>
      <c r="BI400" s="111"/>
      <c r="BJ400" s="111"/>
      <c r="BK400" s="111"/>
      <c r="BL400" s="66"/>
      <c r="BM400" s="66"/>
      <c r="BN400" s="66"/>
      <c r="BO400" s="66"/>
    </row>
    <row r="401" spans="21:67" x14ac:dyDescent="0.2"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85">
        <v>120</v>
      </c>
      <c r="AZ401" s="85"/>
      <c r="BA401" s="85">
        <f t="shared" si="28"/>
        <v>0.96235062639808855</v>
      </c>
      <c r="BB401" s="85">
        <f t="shared" si="29"/>
        <v>1.7786403327804301</v>
      </c>
      <c r="BC401" s="66"/>
      <c r="BD401" s="116"/>
      <c r="BE401" s="111"/>
      <c r="BF401" s="117"/>
      <c r="BG401" s="111"/>
      <c r="BH401" s="117"/>
      <c r="BI401" s="111"/>
      <c r="BJ401" s="111"/>
      <c r="BK401" s="111"/>
      <c r="BL401" s="66"/>
      <c r="BM401" s="66"/>
      <c r="BN401" s="66"/>
      <c r="BO401" s="66"/>
    </row>
  </sheetData>
  <mergeCells count="96">
    <mergeCell ref="O5:V5"/>
    <mergeCell ref="B1:F3"/>
    <mergeCell ref="J1:M1"/>
    <mergeCell ref="J2:M2"/>
    <mergeCell ref="J3:M3"/>
    <mergeCell ref="O4:V4"/>
    <mergeCell ref="C6:D6"/>
    <mergeCell ref="E6:F6"/>
    <mergeCell ref="G6:I6"/>
    <mergeCell ref="O6:V7"/>
    <mergeCell ref="C8:D8"/>
    <mergeCell ref="E8:F8"/>
    <mergeCell ref="G8:I8"/>
    <mergeCell ref="O8:V8"/>
    <mergeCell ref="C12:D12"/>
    <mergeCell ref="E12:F12"/>
    <mergeCell ref="G12:H12"/>
    <mergeCell ref="I12:K12"/>
    <mergeCell ref="O12:V12"/>
    <mergeCell ref="O9:V10"/>
    <mergeCell ref="C10:D10"/>
    <mergeCell ref="E10:F10"/>
    <mergeCell ref="G10:H10"/>
    <mergeCell ref="O11:V11"/>
    <mergeCell ref="C14:D14"/>
    <mergeCell ref="E14:F14"/>
    <mergeCell ref="G14:H14"/>
    <mergeCell ref="O14:V16"/>
    <mergeCell ref="B15:M15"/>
    <mergeCell ref="C16:D16"/>
    <mergeCell ref="E16:F16"/>
    <mergeCell ref="G16:H16"/>
    <mergeCell ref="F18:F139"/>
    <mergeCell ref="G18:I19"/>
    <mergeCell ref="K18:M19"/>
    <mergeCell ref="O18:S18"/>
    <mergeCell ref="O20:S20"/>
    <mergeCell ref="O22:S22"/>
    <mergeCell ref="O24:S24"/>
    <mergeCell ref="O27:R28"/>
    <mergeCell ref="O30:S31"/>
    <mergeCell ref="O41:R42"/>
    <mergeCell ref="O44:S45"/>
    <mergeCell ref="T30:T31"/>
    <mergeCell ref="U30:U31"/>
    <mergeCell ref="O34:R35"/>
    <mergeCell ref="O37:S38"/>
    <mergeCell ref="T37:T38"/>
    <mergeCell ref="U37:U38"/>
    <mergeCell ref="T44:T45"/>
    <mergeCell ref="U44:U45"/>
    <mergeCell ref="AY152:BB153"/>
    <mergeCell ref="BD152:BH153"/>
    <mergeCell ref="BM152:BO153"/>
    <mergeCell ref="BJ152:BK153"/>
    <mergeCell ref="U156:W156"/>
    <mergeCell ref="AA156:AC156"/>
    <mergeCell ref="AG156:AI156"/>
    <mergeCell ref="AM156:AO156"/>
    <mergeCell ref="AS156:AU156"/>
    <mergeCell ref="AS157:AU157"/>
    <mergeCell ref="U158:W158"/>
    <mergeCell ref="U160:W160"/>
    <mergeCell ref="U162:W162"/>
    <mergeCell ref="AA162:AC162"/>
    <mergeCell ref="AG162:AI162"/>
    <mergeCell ref="U164:W164"/>
    <mergeCell ref="AA164:AC164"/>
    <mergeCell ref="AG164:AI164"/>
    <mergeCell ref="U166:W166"/>
    <mergeCell ref="AA166:AC166"/>
    <mergeCell ref="Q190:T196"/>
    <mergeCell ref="AM168:AO168"/>
    <mergeCell ref="AS170:AU170"/>
    <mergeCell ref="U172:W172"/>
    <mergeCell ref="AA172:AC172"/>
    <mergeCell ref="AG172:AI172"/>
    <mergeCell ref="AM172:AO172"/>
    <mergeCell ref="AS172:AU172"/>
    <mergeCell ref="U168:W168"/>
    <mergeCell ref="AA168:AC168"/>
    <mergeCell ref="AG168:AI168"/>
    <mergeCell ref="U174:W174"/>
    <mergeCell ref="AA174:AC174"/>
    <mergeCell ref="AG174:AI174"/>
    <mergeCell ref="AM174:AO174"/>
    <mergeCell ref="AS174:AU174"/>
    <mergeCell ref="Q211:T213"/>
    <mergeCell ref="V211:V213"/>
    <mergeCell ref="AY278:BB279"/>
    <mergeCell ref="AS198:AT202"/>
    <mergeCell ref="Q203:T205"/>
    <mergeCell ref="V203:V205"/>
    <mergeCell ref="AS203:AT203"/>
    <mergeCell ref="Q207:T209"/>
    <mergeCell ref="V207:V209"/>
  </mergeCells>
  <dataValidations count="7">
    <dataValidation type="list" allowBlank="1" showInputMessage="1" showErrorMessage="1" sqref="G10">
      <formula1>$Q$154:$Q$161</formula1>
    </dataValidation>
    <dataValidation type="list" allowBlank="1" showInputMessage="1" showErrorMessage="1" sqref="G8:I8">
      <formula1>$Q$167:$Q$171</formula1>
    </dataValidation>
    <dataValidation type="list" allowBlank="1" showInputMessage="1" showErrorMessage="1" sqref="G6:I6">
      <formula1>$N$154:$N$249</formula1>
    </dataValidation>
    <dataValidation showDropDown="1" showInputMessage="1" showErrorMessage="1" sqref="G12 G14"/>
    <dataValidation type="list" showInputMessage="1" showErrorMessage="1" sqref="U63 U29 U46 U36 U43">
      <formula1>$Q$176:$Q$179</formula1>
    </dataValidation>
    <dataValidation type="list" allowBlank="1" showInputMessage="1" showErrorMessage="1" sqref="G16">
      <formula1>Q173:Q174</formula1>
    </dataValidation>
    <dataValidation type="list" allowBlank="1" showInputMessage="1" showErrorMessage="1" sqref="H16">
      <formula1>R172:R173</formula1>
    </dataValidation>
  </dataValidation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01"/>
  <sheetViews>
    <sheetView workbookViewId="0">
      <selection activeCell="T30" sqref="T30:T31"/>
    </sheetView>
  </sheetViews>
  <sheetFormatPr defaultRowHeight="12.75" x14ac:dyDescent="0.2"/>
  <cols>
    <col min="1" max="1" width="3.7109375" customWidth="1"/>
    <col min="2" max="2" width="2.7109375" customWidth="1"/>
    <col min="3" max="3" width="5.7109375" customWidth="1"/>
    <col min="5" max="5" width="5.7109375" customWidth="1"/>
    <col min="6" max="6" width="2.7109375" customWidth="1"/>
    <col min="7" max="7" width="5.7109375" customWidth="1"/>
    <col min="9" max="9" width="5.7109375" customWidth="1"/>
    <col min="10" max="10" width="2.7109375" customWidth="1"/>
    <col min="11" max="11" width="5.7109375" customWidth="1"/>
    <col min="13" max="13" width="5.7109375" customWidth="1"/>
    <col min="17" max="17" width="10.5703125" customWidth="1"/>
    <col min="20" max="20" width="9.5703125" bestFit="1" customWidth="1"/>
    <col min="21" max="21" width="16" customWidth="1"/>
  </cols>
  <sheetData>
    <row r="1" spans="1:43" ht="13.5" customHeight="1" thickBot="1" x14ac:dyDescent="0.3">
      <c r="A1" s="1"/>
      <c r="B1" s="330" t="s">
        <v>112</v>
      </c>
      <c r="C1" s="331"/>
      <c r="D1" s="331"/>
      <c r="E1" s="332"/>
      <c r="F1" s="333"/>
      <c r="H1" s="17" t="s">
        <v>6</v>
      </c>
      <c r="I1" s="13"/>
      <c r="J1" s="343" t="s">
        <v>155</v>
      </c>
      <c r="K1" s="344"/>
      <c r="L1" s="344"/>
      <c r="M1" s="345"/>
      <c r="W1" s="43"/>
      <c r="AJ1" s="30"/>
      <c r="AK1" s="30"/>
      <c r="AL1" s="30"/>
      <c r="AM1" s="30"/>
      <c r="AN1" s="30"/>
      <c r="AO1" s="30"/>
      <c r="AP1" s="27"/>
      <c r="AQ1" s="27"/>
    </row>
    <row r="2" spans="1:43" ht="13.5" customHeight="1" thickBot="1" x14ac:dyDescent="0.3">
      <c r="A2" s="1"/>
      <c r="B2" s="334"/>
      <c r="C2" s="335"/>
      <c r="D2" s="335"/>
      <c r="E2" s="336"/>
      <c r="F2" s="337"/>
      <c r="H2" s="19" t="s">
        <v>7</v>
      </c>
      <c r="I2" s="18"/>
      <c r="J2" s="351"/>
      <c r="K2" s="352"/>
      <c r="L2" s="352"/>
      <c r="M2" s="353"/>
      <c r="W2" s="43"/>
      <c r="AJ2" s="30"/>
      <c r="AK2" s="30"/>
      <c r="AL2" s="30"/>
      <c r="AM2" s="30"/>
      <c r="AN2" s="30"/>
      <c r="AO2" s="30"/>
      <c r="AP2" s="27"/>
      <c r="AQ2" s="27"/>
    </row>
    <row r="3" spans="1:43" ht="13.5" customHeight="1" thickBot="1" x14ac:dyDescent="0.25">
      <c r="A3" s="1"/>
      <c r="B3" s="338"/>
      <c r="C3" s="339"/>
      <c r="D3" s="339"/>
      <c r="E3" s="339"/>
      <c r="F3" s="340"/>
      <c r="H3" s="20" t="s">
        <v>119</v>
      </c>
      <c r="I3" s="14"/>
      <c r="J3" s="351" t="s">
        <v>152</v>
      </c>
      <c r="K3" s="354"/>
      <c r="L3" s="354"/>
      <c r="M3" s="355"/>
      <c r="W3" s="44"/>
      <c r="AJ3" s="30"/>
      <c r="AK3" s="30"/>
      <c r="AL3" s="30"/>
      <c r="AM3" s="30"/>
      <c r="AN3" s="30"/>
      <c r="AO3" s="30"/>
      <c r="AP3" s="27"/>
      <c r="AQ3" s="27"/>
    </row>
    <row r="4" spans="1:43" ht="13.5" customHeight="1" thickBot="1" x14ac:dyDescent="0.3">
      <c r="A4" s="1"/>
      <c r="N4" s="16"/>
      <c r="O4" s="378" t="s">
        <v>143</v>
      </c>
      <c r="P4" s="379"/>
      <c r="Q4" s="379"/>
      <c r="R4" s="379"/>
      <c r="S4" s="379"/>
      <c r="T4" s="379"/>
      <c r="U4" s="379"/>
      <c r="V4" s="380"/>
      <c r="W4" s="45"/>
      <c r="AJ4" s="30"/>
      <c r="AK4" s="30"/>
      <c r="AL4" s="30"/>
      <c r="AM4" s="30"/>
      <c r="AN4" s="30"/>
      <c r="AO4" s="30"/>
      <c r="AP4" s="27"/>
      <c r="AQ4" s="27"/>
    </row>
    <row r="5" spans="1:43" ht="13.5" customHeight="1" thickTop="1" x14ac:dyDescent="0.2">
      <c r="A5" s="1"/>
      <c r="B5" s="4"/>
      <c r="C5" s="5"/>
      <c r="D5" s="5"/>
      <c r="E5" s="5"/>
      <c r="F5" s="5"/>
      <c r="G5" s="5"/>
      <c r="H5" s="5"/>
      <c r="I5" s="5"/>
      <c r="J5" s="5"/>
      <c r="K5" s="21"/>
      <c r="L5" s="21"/>
      <c r="M5" s="22"/>
      <c r="O5" s="307" t="s">
        <v>3</v>
      </c>
      <c r="P5" s="308"/>
      <c r="Q5" s="308"/>
      <c r="R5" s="308"/>
      <c r="S5" s="308"/>
      <c r="T5" s="308"/>
      <c r="U5" s="308"/>
      <c r="V5" s="309"/>
      <c r="W5" s="24"/>
      <c r="AJ5" s="30"/>
      <c r="AK5" s="30"/>
      <c r="AL5" s="30"/>
      <c r="AM5" s="30"/>
      <c r="AN5" s="30"/>
      <c r="AO5" s="30"/>
      <c r="AP5" s="27"/>
      <c r="AQ5" s="27"/>
    </row>
    <row r="6" spans="1:43" ht="13.5" customHeight="1" x14ac:dyDescent="0.25">
      <c r="A6" s="1"/>
      <c r="B6" s="120"/>
      <c r="C6" s="317" t="s">
        <v>9</v>
      </c>
      <c r="D6" s="318"/>
      <c r="E6" s="346" t="s">
        <v>11</v>
      </c>
      <c r="F6" s="347"/>
      <c r="G6" s="348" t="s">
        <v>65</v>
      </c>
      <c r="H6" s="349"/>
      <c r="I6" s="350"/>
      <c r="J6" s="121"/>
      <c r="K6" s="121"/>
      <c r="L6" s="121"/>
      <c r="M6" s="122"/>
      <c r="O6" s="307" t="s">
        <v>1</v>
      </c>
      <c r="P6" s="381"/>
      <c r="Q6" s="381"/>
      <c r="R6" s="381"/>
      <c r="S6" s="381"/>
      <c r="T6" s="381"/>
      <c r="U6" s="381"/>
      <c r="V6" s="382"/>
      <c r="W6" s="15"/>
      <c r="AJ6" s="30"/>
      <c r="AK6" s="30"/>
      <c r="AL6" s="30"/>
      <c r="AM6" s="30"/>
      <c r="AN6" s="30"/>
      <c r="AO6" s="30"/>
      <c r="AP6" s="27"/>
      <c r="AQ6" s="27"/>
    </row>
    <row r="7" spans="1:43" ht="13.5" customHeight="1" x14ac:dyDescent="0.2">
      <c r="A7" s="1"/>
      <c r="B7" s="120"/>
      <c r="C7" s="123"/>
      <c r="D7" s="123"/>
      <c r="E7" s="123"/>
      <c r="F7" s="123"/>
      <c r="G7" s="124"/>
      <c r="H7" s="124"/>
      <c r="I7" s="124"/>
      <c r="J7" s="121"/>
      <c r="K7" s="121"/>
      <c r="L7" s="121"/>
      <c r="M7" s="122"/>
      <c r="O7" s="307"/>
      <c r="P7" s="381"/>
      <c r="Q7" s="381"/>
      <c r="R7" s="381"/>
      <c r="S7" s="381"/>
      <c r="T7" s="381"/>
      <c r="U7" s="381"/>
      <c r="V7" s="382"/>
      <c r="W7" s="15"/>
      <c r="AJ7" s="30"/>
      <c r="AK7" s="30"/>
      <c r="AL7" s="30"/>
      <c r="AM7" s="30"/>
      <c r="AN7" s="30"/>
      <c r="AO7" s="30"/>
      <c r="AP7" s="27"/>
      <c r="AQ7" s="27"/>
    </row>
    <row r="8" spans="1:43" ht="13.5" customHeight="1" x14ac:dyDescent="0.25">
      <c r="A8" s="1"/>
      <c r="B8" s="125"/>
      <c r="C8" s="317" t="s">
        <v>134</v>
      </c>
      <c r="D8" s="318"/>
      <c r="E8" s="305" t="s">
        <v>11</v>
      </c>
      <c r="F8" s="306"/>
      <c r="G8" s="301" t="s">
        <v>139</v>
      </c>
      <c r="H8" s="341"/>
      <c r="I8" s="342"/>
      <c r="J8" s="121"/>
      <c r="K8" s="121"/>
      <c r="L8" s="121"/>
      <c r="M8" s="122"/>
      <c r="O8" s="307" t="s">
        <v>0</v>
      </c>
      <c r="P8" s="383"/>
      <c r="Q8" s="383"/>
      <c r="R8" s="383"/>
      <c r="S8" s="383"/>
      <c r="T8" s="383"/>
      <c r="U8" s="383"/>
      <c r="V8" s="384"/>
      <c r="W8" s="15"/>
      <c r="AJ8" s="37"/>
      <c r="AK8" s="37"/>
      <c r="AL8" s="37"/>
      <c r="AM8" s="37"/>
      <c r="AN8" s="37"/>
      <c r="AO8" s="37"/>
      <c r="AP8" s="29"/>
      <c r="AQ8" s="29"/>
    </row>
    <row r="9" spans="1:43" ht="13.5" customHeight="1" x14ac:dyDescent="0.25">
      <c r="A9" s="1"/>
      <c r="B9" s="125"/>
      <c r="C9" s="126"/>
      <c r="D9" s="126"/>
      <c r="E9" s="126"/>
      <c r="F9" s="126"/>
      <c r="G9" s="127"/>
      <c r="H9" s="127"/>
      <c r="I9" s="127"/>
      <c r="J9" s="121"/>
      <c r="K9" s="121"/>
      <c r="L9" s="121"/>
      <c r="M9" s="122"/>
      <c r="O9" s="307" t="s">
        <v>2</v>
      </c>
      <c r="P9" s="308"/>
      <c r="Q9" s="308"/>
      <c r="R9" s="308"/>
      <c r="S9" s="308"/>
      <c r="T9" s="308"/>
      <c r="U9" s="308"/>
      <c r="V9" s="309"/>
      <c r="W9" s="15"/>
      <c r="AJ9" s="38"/>
      <c r="AK9" s="38"/>
      <c r="AL9" s="37"/>
      <c r="AM9" s="37"/>
      <c r="AN9" s="37"/>
      <c r="AO9" s="37"/>
      <c r="AP9" s="29"/>
      <c r="AQ9" s="29"/>
    </row>
    <row r="10" spans="1:43" ht="13.5" customHeight="1" x14ac:dyDescent="0.25">
      <c r="A10" s="1"/>
      <c r="B10" s="125"/>
      <c r="C10" s="317" t="s">
        <v>18</v>
      </c>
      <c r="D10" s="318"/>
      <c r="E10" s="305" t="s">
        <v>11</v>
      </c>
      <c r="F10" s="306"/>
      <c r="G10" s="301" t="s">
        <v>16</v>
      </c>
      <c r="H10" s="302"/>
      <c r="I10" s="64"/>
      <c r="J10" s="121"/>
      <c r="K10" s="121"/>
      <c r="L10" s="121"/>
      <c r="M10" s="122"/>
      <c r="O10" s="310"/>
      <c r="P10" s="308"/>
      <c r="Q10" s="308"/>
      <c r="R10" s="308"/>
      <c r="S10" s="308"/>
      <c r="T10" s="308"/>
      <c r="U10" s="308"/>
      <c r="V10" s="309"/>
      <c r="W10" s="46"/>
      <c r="AJ10" s="38"/>
      <c r="AK10" s="38"/>
      <c r="AL10" s="30"/>
      <c r="AM10" s="30"/>
      <c r="AN10" s="30"/>
      <c r="AO10" s="30"/>
      <c r="AP10" s="27"/>
      <c r="AQ10" s="27"/>
    </row>
    <row r="11" spans="1:43" ht="13.5" customHeight="1" x14ac:dyDescent="0.25">
      <c r="A11" s="1"/>
      <c r="B11" s="128"/>
      <c r="C11" s="129"/>
      <c r="D11" s="129"/>
      <c r="E11" s="129"/>
      <c r="F11" s="129"/>
      <c r="G11" s="129"/>
      <c r="H11" s="129"/>
      <c r="I11" s="129"/>
      <c r="J11" s="129"/>
      <c r="K11" s="121"/>
      <c r="L11" s="121"/>
      <c r="M11" s="122"/>
      <c r="O11" s="311" t="s">
        <v>150</v>
      </c>
      <c r="P11" s="312"/>
      <c r="Q11" s="312"/>
      <c r="R11" s="312"/>
      <c r="S11" s="312"/>
      <c r="T11" s="312"/>
      <c r="U11" s="312"/>
      <c r="V11" s="313"/>
      <c r="W11" s="15"/>
      <c r="AJ11" s="15"/>
      <c r="AK11" s="15"/>
      <c r="AL11" s="15"/>
      <c r="AM11" s="15"/>
      <c r="AN11" s="30"/>
      <c r="AO11" s="30"/>
      <c r="AP11" s="27"/>
      <c r="AQ11" s="27"/>
    </row>
    <row r="12" spans="1:43" ht="13.5" customHeight="1" x14ac:dyDescent="0.25">
      <c r="A12" s="1"/>
      <c r="B12" s="125"/>
      <c r="C12" s="319" t="s">
        <v>46</v>
      </c>
      <c r="D12" s="320"/>
      <c r="E12" s="305" t="s">
        <v>45</v>
      </c>
      <c r="F12" s="306"/>
      <c r="G12" s="321">
        <v>1E-4</v>
      </c>
      <c r="H12" s="323"/>
      <c r="I12" s="356" t="str">
        <f>TEXT(TEXT(G12,"."&amp;REPT("0",G14)&amp;"E+000"),"0"&amp;REPT(".",(G14-(1+INT(LOG10(ABS(G12)))))&gt;0)&amp; REPT("0",(G14-(1+INT(LOG10(ABS(G12)))))*((G14-(1+INT(LOG10(ABS(G12)))))&gt;0)))</f>
        <v>0.000100</v>
      </c>
      <c r="J12" s="357"/>
      <c r="K12" s="358"/>
      <c r="L12" s="121"/>
      <c r="M12" s="122"/>
      <c r="O12" s="314" t="s">
        <v>151</v>
      </c>
      <c r="P12" s="315"/>
      <c r="Q12" s="315"/>
      <c r="R12" s="315"/>
      <c r="S12" s="315"/>
      <c r="T12" s="315"/>
      <c r="U12" s="315"/>
      <c r="V12" s="316"/>
      <c r="W12" s="47"/>
      <c r="AJ12" s="30"/>
      <c r="AK12" s="30"/>
      <c r="AL12" s="30"/>
      <c r="AM12" s="30"/>
      <c r="AN12" s="37"/>
      <c r="AO12" s="37"/>
      <c r="AP12" s="29"/>
      <c r="AQ12" s="29"/>
    </row>
    <row r="13" spans="1:43" ht="13.5" customHeight="1" x14ac:dyDescent="0.2">
      <c r="A13" s="1"/>
      <c r="B13" s="220"/>
      <c r="C13" s="131"/>
      <c r="D13" s="131"/>
      <c r="E13" s="131"/>
      <c r="F13" s="131"/>
      <c r="G13" s="131"/>
      <c r="H13" s="131"/>
      <c r="I13" s="131"/>
      <c r="J13" s="123"/>
      <c r="K13" s="121"/>
      <c r="L13" s="121"/>
      <c r="M13" s="122"/>
      <c r="O13" s="219"/>
      <c r="P13" s="221"/>
      <c r="Q13" s="221"/>
      <c r="R13" s="221"/>
      <c r="S13" s="221"/>
      <c r="T13" s="221"/>
      <c r="U13" s="221"/>
      <c r="V13" s="222"/>
      <c r="W13" s="15"/>
      <c r="X13" s="3"/>
      <c r="AJ13" s="37"/>
      <c r="AK13" s="37"/>
      <c r="AL13" s="37"/>
      <c r="AM13" s="37"/>
      <c r="AN13" s="37"/>
      <c r="AO13" s="37"/>
      <c r="AP13" s="29"/>
      <c r="AQ13" s="29"/>
    </row>
    <row r="14" spans="1:43" ht="13.5" customHeight="1" x14ac:dyDescent="0.25">
      <c r="A14" s="1"/>
      <c r="B14" s="220"/>
      <c r="C14" s="319" t="s">
        <v>89</v>
      </c>
      <c r="D14" s="320"/>
      <c r="E14" s="305" t="s">
        <v>45</v>
      </c>
      <c r="F14" s="306"/>
      <c r="G14" s="321">
        <v>3</v>
      </c>
      <c r="H14" s="322"/>
      <c r="I14" s="132"/>
      <c r="J14" s="123"/>
      <c r="K14" s="121"/>
      <c r="L14" s="121"/>
      <c r="M14" s="122"/>
      <c r="N14" s="10"/>
      <c r="O14" s="372" t="s">
        <v>144</v>
      </c>
      <c r="P14" s="373"/>
      <c r="Q14" s="373"/>
      <c r="R14" s="373"/>
      <c r="S14" s="373"/>
      <c r="T14" s="373"/>
      <c r="U14" s="373"/>
      <c r="V14" s="374"/>
      <c r="W14" s="47"/>
      <c r="X14" s="3"/>
      <c r="AJ14" s="37"/>
      <c r="AK14" s="37"/>
      <c r="AL14" s="37"/>
      <c r="AM14" s="37"/>
      <c r="AN14" s="37"/>
      <c r="AO14" s="37"/>
      <c r="AP14" s="29"/>
      <c r="AQ14" s="29"/>
    </row>
    <row r="15" spans="1:43" ht="13.5" customHeight="1" x14ac:dyDescent="0.2">
      <c r="A15" s="1"/>
      <c r="B15" s="324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6"/>
      <c r="N15" s="10"/>
      <c r="O15" s="372"/>
      <c r="P15" s="373"/>
      <c r="Q15" s="373"/>
      <c r="R15" s="373"/>
      <c r="S15" s="373"/>
      <c r="T15" s="373"/>
      <c r="U15" s="373"/>
      <c r="V15" s="374"/>
      <c r="W15" s="47"/>
      <c r="X15" s="3"/>
      <c r="AJ15" s="37"/>
      <c r="AK15" s="37"/>
      <c r="AL15" s="37"/>
      <c r="AM15" s="37"/>
      <c r="AN15" s="37"/>
      <c r="AO15" s="37"/>
      <c r="AP15" s="29"/>
      <c r="AQ15" s="29"/>
    </row>
    <row r="16" spans="1:43" ht="13.5" customHeight="1" thickBot="1" x14ac:dyDescent="0.3">
      <c r="A16" s="1"/>
      <c r="B16" s="220"/>
      <c r="C16" s="319" t="s">
        <v>124</v>
      </c>
      <c r="D16" s="327"/>
      <c r="E16" s="328" t="s">
        <v>45</v>
      </c>
      <c r="F16" s="329"/>
      <c r="G16" s="303">
        <v>99</v>
      </c>
      <c r="H16" s="304"/>
      <c r="I16" s="23"/>
      <c r="J16" s="123"/>
      <c r="K16" s="121"/>
      <c r="L16" s="121"/>
      <c r="M16" s="122"/>
      <c r="N16" s="10"/>
      <c r="O16" s="375"/>
      <c r="P16" s="376"/>
      <c r="Q16" s="376"/>
      <c r="R16" s="376"/>
      <c r="S16" s="376"/>
      <c r="T16" s="376"/>
      <c r="U16" s="376"/>
      <c r="V16" s="377"/>
      <c r="W16" s="224"/>
      <c r="X16" s="3"/>
      <c r="AJ16" s="37"/>
      <c r="AK16" s="37"/>
      <c r="AL16" s="37"/>
      <c r="AM16" s="37"/>
      <c r="AN16" s="37"/>
      <c r="AO16" s="37"/>
      <c r="AP16" s="29"/>
      <c r="AQ16" s="29"/>
    </row>
    <row r="17" spans="1:43" ht="13.5" customHeight="1" thickBot="1" x14ac:dyDescent="0.25">
      <c r="A17" s="1"/>
      <c r="B17" s="220"/>
      <c r="C17" s="131"/>
      <c r="D17" s="131"/>
      <c r="E17" s="131"/>
      <c r="F17" s="131"/>
      <c r="G17" s="133"/>
      <c r="H17" s="133"/>
      <c r="I17" s="133"/>
      <c r="J17" s="123"/>
      <c r="K17" s="121"/>
      <c r="L17" s="121"/>
      <c r="M17" s="122"/>
      <c r="N17" s="10"/>
      <c r="O17" s="178"/>
      <c r="P17" s="178"/>
      <c r="W17" s="47"/>
      <c r="X17" s="3"/>
      <c r="AJ17" s="37"/>
      <c r="AK17" s="37"/>
      <c r="AL17" s="37"/>
      <c r="AM17" s="37"/>
      <c r="AN17" s="37"/>
      <c r="AO17" s="37"/>
      <c r="AP17" s="29"/>
      <c r="AQ17" s="29"/>
    </row>
    <row r="18" spans="1:43" ht="13.5" customHeight="1" thickBot="1" x14ac:dyDescent="0.3">
      <c r="A18" s="1"/>
      <c r="B18" s="120"/>
      <c r="C18" s="67"/>
      <c r="D18" s="134" t="s">
        <v>120</v>
      </c>
      <c r="E18" s="135"/>
      <c r="F18" s="300"/>
      <c r="G18" s="366" t="s">
        <v>121</v>
      </c>
      <c r="H18" s="367"/>
      <c r="I18" s="368"/>
      <c r="J18" s="123"/>
      <c r="K18" s="360" t="s">
        <v>145</v>
      </c>
      <c r="L18" s="361"/>
      <c r="M18" s="362"/>
      <c r="N18" s="10"/>
      <c r="O18" s="259" t="s">
        <v>142</v>
      </c>
      <c r="P18" s="260"/>
      <c r="Q18" s="260"/>
      <c r="R18" s="260"/>
      <c r="S18" s="260"/>
      <c r="T18" s="61" t="s">
        <v>45</v>
      </c>
      <c r="U18" s="118">
        <f>MAX(D20:D139)</f>
        <v>17</v>
      </c>
      <c r="V18" s="65" t="str">
        <f>IF(G10=0,"Units?",G10)</f>
        <v>ug/L</v>
      </c>
      <c r="W18" s="47"/>
      <c r="X18" s="3"/>
      <c r="AJ18" s="37"/>
      <c r="AK18" s="37"/>
      <c r="AL18" s="37"/>
      <c r="AM18" s="37"/>
      <c r="AN18" s="37"/>
      <c r="AO18" s="37"/>
      <c r="AP18" s="29"/>
      <c r="AQ18" s="29"/>
    </row>
    <row r="19" spans="1:43" ht="13.5" customHeight="1" thickBot="1" x14ac:dyDescent="0.25">
      <c r="A19" s="1"/>
      <c r="B19" s="120"/>
      <c r="C19" s="68"/>
      <c r="D19" s="70"/>
      <c r="E19" s="69"/>
      <c r="F19" s="300"/>
      <c r="G19" s="369"/>
      <c r="H19" s="370"/>
      <c r="I19" s="371"/>
      <c r="J19" s="123"/>
      <c r="K19" s="363"/>
      <c r="L19" s="364"/>
      <c r="M19" s="365"/>
      <c r="W19" s="47"/>
      <c r="X19" s="3"/>
      <c r="AJ19" s="37"/>
      <c r="AK19" s="37"/>
      <c r="AL19" s="37"/>
      <c r="AM19" s="37"/>
      <c r="AN19" s="37"/>
      <c r="AO19" s="37"/>
      <c r="AP19" s="29"/>
      <c r="AQ19" s="29"/>
    </row>
    <row r="20" spans="1:43" ht="13.5" customHeight="1" thickBot="1" x14ac:dyDescent="0.25">
      <c r="A20" s="2">
        <v>1</v>
      </c>
      <c r="B20" s="120"/>
      <c r="C20" s="68"/>
      <c r="D20" s="179">
        <v>17</v>
      </c>
      <c r="E20" s="69"/>
      <c r="F20" s="300"/>
      <c r="G20" s="136"/>
      <c r="H20" s="137" t="str">
        <f>IF(D20="ND","&lt;"&amp;$I$12,IF(D20=0,"",TEXT(TEXT(D20,"."&amp;REPT("0",$G$14)&amp;"E+000"),"0"&amp;REPT(".",($G$14-(1+INT(LOG10(ABS(D20)))))&gt;0)&amp;REPT("0",($G$14-(1+INT(LOG10(ABS(D20)))))*(($G$14-(1+INT(LOG10(ABS(D20)))))&gt;0)))))</f>
        <v>17.0</v>
      </c>
      <c r="I20" s="138"/>
      <c r="J20" s="123"/>
      <c r="K20" s="68"/>
      <c r="L20" s="139"/>
      <c r="M20" s="140"/>
      <c r="O20" s="259" t="s">
        <v>97</v>
      </c>
      <c r="P20" s="260"/>
      <c r="Q20" s="260"/>
      <c r="R20" s="260"/>
      <c r="S20" s="260"/>
      <c r="T20" s="61" t="s">
        <v>45</v>
      </c>
      <c r="U20" s="119" t="str">
        <f>TEXT(TEXT(AV200,"."&amp;REPT("0",$G$14)&amp;"E+000"),"0"&amp;REPT(".",($G$14-(1+INT(LOG10(ABS(AV200)))))&gt;0)&amp; REPT("0",($G$14-(1+INT(LOG10(ABS(AV200)))))*(($G$14-(1+INT(LOG10(ABS(AV200)))))&gt;0)))</f>
        <v>0.600</v>
      </c>
      <c r="W20" s="47"/>
      <c r="X20" s="3"/>
      <c r="AJ20" s="37"/>
      <c r="AK20" s="37"/>
      <c r="AL20" s="37"/>
      <c r="AM20" s="37"/>
      <c r="AN20" s="37"/>
      <c r="AO20" s="37"/>
      <c r="AP20" s="29"/>
      <c r="AQ20" s="29"/>
    </row>
    <row r="21" spans="1:43" ht="13.5" customHeight="1" thickBot="1" x14ac:dyDescent="0.25">
      <c r="A21" s="2">
        <v>2</v>
      </c>
      <c r="B21" s="120"/>
      <c r="C21" s="68"/>
      <c r="D21" s="179">
        <v>17</v>
      </c>
      <c r="E21" s="69"/>
      <c r="F21" s="300"/>
      <c r="G21" s="136"/>
      <c r="H21" s="137" t="str">
        <f>IF(D21="ND","&lt;"&amp;$I$12,IF(D21=0,"",TEXT(TEXT(D21,"."&amp;REPT("0",$G$14)&amp;"E+000"),"0"&amp;REPT(".",($G$14-(1+INT(LOG10(ABS(D21)))))&gt;0)&amp;REPT("0",($G$14-(1+INT(LOG10(ABS(D21)))))*(($G$14-(1+INT(LOG10(ABS(D21)))))&gt;0)))))</f>
        <v>17.0</v>
      </c>
      <c r="I21" s="138"/>
      <c r="J21" s="123"/>
      <c r="K21" s="68"/>
      <c r="L21" s="139"/>
      <c r="M21" s="141"/>
      <c r="W21" s="47"/>
      <c r="X21" s="3"/>
      <c r="AJ21" s="37"/>
      <c r="AK21" s="37"/>
      <c r="AL21" s="37"/>
      <c r="AM21" s="37"/>
      <c r="AN21" s="37"/>
      <c r="AO21" s="37"/>
      <c r="AP21" s="29"/>
      <c r="AQ21" s="29"/>
    </row>
    <row r="22" spans="1:43" ht="13.5" customHeight="1" thickBot="1" x14ac:dyDescent="0.25">
      <c r="A22" s="2">
        <v>3</v>
      </c>
      <c r="B22" s="120"/>
      <c r="C22" s="68"/>
      <c r="D22" s="179">
        <v>17</v>
      </c>
      <c r="E22" s="69"/>
      <c r="F22" s="300"/>
      <c r="G22" s="136"/>
      <c r="H22" s="137" t="str">
        <f>IF(D22="ND","&lt;"&amp;$I$12,IF(D22=0,"",TEXT(TEXT(D22,"."&amp;REPT("0",$G$14)&amp;"E+000"),"0"&amp;REPT(".",($G$14-(1+INT(LOG10(ABS(D22)))))&gt;0)&amp;REPT("0",($G$14-(1+INT(LOG10(ABS(D22)))))*(($G$14-(1+INT(LOG10(ABS(D22)))))&gt;0)))))</f>
        <v>17.0</v>
      </c>
      <c r="I22" s="138"/>
      <c r="J22" s="123"/>
      <c r="K22" s="68"/>
      <c r="L22" s="139"/>
      <c r="M22" s="142"/>
      <c r="O22" s="261" t="s">
        <v>130</v>
      </c>
      <c r="P22" s="262"/>
      <c r="Q22" s="262"/>
      <c r="R22" s="262"/>
      <c r="S22" s="262"/>
      <c r="T22" s="61" t="s">
        <v>45</v>
      </c>
      <c r="U22" s="119" t="str">
        <f>TEXT(TEXT(AU203,"."&amp;REPT("0",$G$14)&amp;"E+000"),"0"&amp;REPT(".",($G$14-(1+INT(LOG10(ABS(AU203)))))&gt;0)&amp; REPT("0",($G$14-(1+INT(LOG10(ABS(AU203)))))*(($G$14-(1+INT(LOG10(ABS(AU203)))))&gt;0)))</f>
        <v>1.65</v>
      </c>
      <c r="W22" s="47"/>
      <c r="X22" s="3"/>
      <c r="AJ22" s="37"/>
      <c r="AK22" s="37"/>
      <c r="AL22" s="37"/>
      <c r="AM22" s="37"/>
      <c r="AN22" s="37"/>
      <c r="AO22" s="37"/>
      <c r="AP22" s="29"/>
      <c r="AQ22" s="29"/>
    </row>
    <row r="23" spans="1:43" ht="13.5" customHeight="1" thickBot="1" x14ac:dyDescent="0.25">
      <c r="A23" s="2">
        <v>4</v>
      </c>
      <c r="B23" s="120"/>
      <c r="C23" s="68"/>
      <c r="D23" s="179">
        <v>17</v>
      </c>
      <c r="E23" s="69"/>
      <c r="F23" s="300"/>
      <c r="G23" s="136"/>
      <c r="H23" s="137" t="str">
        <f>IF(D23="ND","&lt;"&amp;$I$12,IF(D23=0,"",TEXT(TEXT(D23,"."&amp;REPT("0",$G$14)&amp;"E+000"),"0"&amp;REPT(".",($G$14-(1+INT(LOG10(ABS(D23)))))&gt;0)&amp;REPT("0",($G$14-(1+INT(LOG10(ABS(D23)))))*(($G$14-(1+INT(LOG10(ABS(D23)))))&gt;0)))))</f>
        <v>17.0</v>
      </c>
      <c r="I23" s="138"/>
      <c r="J23" s="123"/>
      <c r="K23" s="68"/>
      <c r="L23" s="139"/>
      <c r="M23" s="142"/>
      <c r="W23" s="34"/>
      <c r="X23" s="3"/>
      <c r="AJ23" s="37"/>
      <c r="AK23" s="37"/>
      <c r="AL23" s="37"/>
      <c r="AM23" s="37"/>
      <c r="AN23" s="37"/>
      <c r="AO23" s="37"/>
      <c r="AP23" s="29"/>
      <c r="AQ23" s="29"/>
    </row>
    <row r="24" spans="1:43" ht="13.5" customHeight="1" thickBot="1" x14ac:dyDescent="0.25">
      <c r="A24" s="2">
        <v>5</v>
      </c>
      <c r="B24" s="120"/>
      <c r="C24" s="68"/>
      <c r="D24" s="179">
        <v>17</v>
      </c>
      <c r="E24" s="69"/>
      <c r="F24" s="300"/>
      <c r="G24" s="136"/>
      <c r="H24" s="137" t="str">
        <f t="shared" ref="H24:H87" si="0">IF(D24="ND","&lt;"&amp;$I$12,IF(D24=0,"",TEXT(TEXT(D24,"."&amp;REPT("0",$G$14)&amp;"E+000"),"0"&amp;REPT(".",($G$14-(1+INT(LOG10(ABS(D24)))))&gt;0)&amp;REPT("0",($G$14-(1+INT(LOG10(ABS(D24)))))*(($G$14-(1+INT(LOG10(ABS(D24)))))&gt;0)))))</f>
        <v>17.0</v>
      </c>
      <c r="I24" s="138"/>
      <c r="J24" s="123"/>
      <c r="K24" s="68"/>
      <c r="L24" s="139"/>
      <c r="M24" s="142"/>
      <c r="N24" s="62"/>
      <c r="O24" s="263" t="s">
        <v>125</v>
      </c>
      <c r="P24" s="260"/>
      <c r="Q24" s="260"/>
      <c r="R24" s="260"/>
      <c r="S24" s="260"/>
      <c r="T24" s="63" t="s">
        <v>45</v>
      </c>
      <c r="U24" s="204">
        <f>1*(TEXT(TEXT(AV198,"."&amp;REPT("0",$G$14)&amp;"E+000"),"0"&amp;REPT(".",($G$14-(1+INT(LOG10(ABS(AV198)))))&gt;0)&amp; REPT("0",($G$14-(1+INT(LOG10(ABS(AV198)))))*(($G$14-(1+INT(LOG10(ABS(AV198)))))&gt;0))))</f>
        <v>28.1</v>
      </c>
      <c r="V24" s="65" t="str">
        <f>IF(G10=0,"Units?",G10)</f>
        <v>ug/L</v>
      </c>
      <c r="W24" s="34"/>
      <c r="X24" s="3"/>
      <c r="AJ24" s="37"/>
      <c r="AK24" s="37"/>
      <c r="AL24" s="37"/>
      <c r="AM24" s="37"/>
      <c r="AN24" s="37"/>
      <c r="AO24" s="37"/>
      <c r="AP24" s="29"/>
      <c r="AQ24" s="29"/>
    </row>
    <row r="25" spans="1:43" ht="13.5" customHeight="1" x14ac:dyDescent="0.2">
      <c r="A25" s="2">
        <v>6</v>
      </c>
      <c r="B25" s="120"/>
      <c r="C25" s="68"/>
      <c r="D25" s="179">
        <v>17</v>
      </c>
      <c r="E25" s="69"/>
      <c r="F25" s="300"/>
      <c r="G25" s="136"/>
      <c r="H25" s="137" t="str">
        <f t="shared" si="0"/>
        <v>17.0</v>
      </c>
      <c r="I25" s="138"/>
      <c r="J25" s="123"/>
      <c r="K25" s="68"/>
      <c r="L25" s="139"/>
      <c r="M25" s="142"/>
      <c r="O25" s="3"/>
      <c r="Q25" s="3"/>
      <c r="T25" s="3"/>
      <c r="U25" s="182"/>
      <c r="W25" s="15"/>
      <c r="X25" s="3"/>
      <c r="AJ25" s="37"/>
      <c r="AK25" s="37"/>
      <c r="AL25" s="37"/>
      <c r="AM25" s="37"/>
      <c r="AN25" s="37"/>
      <c r="AO25" s="37"/>
      <c r="AP25" s="29"/>
      <c r="AQ25" s="29"/>
    </row>
    <row r="26" spans="1:43" ht="13.5" customHeight="1" thickBot="1" x14ac:dyDescent="0.25">
      <c r="A26" s="2">
        <v>7</v>
      </c>
      <c r="B26" s="120"/>
      <c r="C26" s="68"/>
      <c r="D26" s="179">
        <v>17</v>
      </c>
      <c r="E26" s="69"/>
      <c r="F26" s="300"/>
      <c r="G26" s="136"/>
      <c r="H26" s="137" t="str">
        <f t="shared" si="0"/>
        <v>17.0</v>
      </c>
      <c r="I26" s="138"/>
      <c r="J26" s="123"/>
      <c r="K26" s="68"/>
      <c r="L26" s="195"/>
      <c r="M26" s="142"/>
      <c r="W26" s="15"/>
      <c r="X26" s="3"/>
      <c r="AJ26" s="37"/>
      <c r="AK26" s="37"/>
      <c r="AL26" s="37"/>
      <c r="AM26" s="37"/>
      <c r="AN26" s="37"/>
      <c r="AO26" s="37"/>
      <c r="AP26" s="29"/>
      <c r="AQ26" s="29"/>
    </row>
    <row r="27" spans="1:43" ht="13.5" customHeight="1" x14ac:dyDescent="0.2">
      <c r="A27" s="2">
        <v>8</v>
      </c>
      <c r="B27" s="120"/>
      <c r="C27" s="68"/>
      <c r="D27" s="179">
        <v>17</v>
      </c>
      <c r="E27" s="69"/>
      <c r="F27" s="300"/>
      <c r="G27" s="136"/>
      <c r="H27" s="137" t="str">
        <f t="shared" si="0"/>
        <v>17.0</v>
      </c>
      <c r="I27" s="138"/>
      <c r="J27" s="123"/>
      <c r="K27" s="68"/>
      <c r="L27" s="139"/>
      <c r="M27" s="142"/>
      <c r="O27" s="272" t="s">
        <v>147</v>
      </c>
      <c r="P27" s="273"/>
      <c r="Q27" s="273"/>
      <c r="R27" s="273"/>
      <c r="S27" s="196" t="s">
        <v>45</v>
      </c>
      <c r="T27" s="197">
        <v>91</v>
      </c>
      <c r="U27" s="198" t="str">
        <f>IF($G$10=0,"Units?",$G$10)</f>
        <v>ug/L</v>
      </c>
      <c r="V27" s="11"/>
      <c r="W27" s="33"/>
      <c r="AJ27" s="37"/>
      <c r="AK27" s="37"/>
      <c r="AL27" s="37"/>
      <c r="AM27" s="37"/>
      <c r="AN27" s="37"/>
      <c r="AO27" s="37"/>
      <c r="AP27" s="29"/>
      <c r="AQ27" s="29"/>
    </row>
    <row r="28" spans="1:43" ht="13.5" customHeight="1" thickBot="1" x14ac:dyDescent="0.25">
      <c r="A28" s="2">
        <v>9</v>
      </c>
      <c r="B28" s="120"/>
      <c r="C28" s="68"/>
      <c r="D28" s="179">
        <v>17</v>
      </c>
      <c r="E28" s="69"/>
      <c r="F28" s="300"/>
      <c r="G28" s="136"/>
      <c r="H28" s="137" t="str">
        <f t="shared" si="0"/>
        <v>17.0</v>
      </c>
      <c r="I28" s="138"/>
      <c r="J28" s="123"/>
      <c r="K28" s="68"/>
      <c r="L28" s="139"/>
      <c r="M28" s="142"/>
      <c r="O28" s="274"/>
      <c r="P28" s="275"/>
      <c r="Q28" s="275"/>
      <c r="R28" s="275"/>
      <c r="S28" s="199"/>
      <c r="T28" s="200"/>
      <c r="U28" s="201"/>
      <c r="V28" s="11"/>
      <c r="W28" s="33"/>
      <c r="AJ28" s="37"/>
      <c r="AK28" s="37"/>
      <c r="AL28" s="37"/>
      <c r="AM28" s="37"/>
      <c r="AN28" s="37"/>
      <c r="AO28" s="37"/>
      <c r="AP28" s="29"/>
      <c r="AQ28" s="29"/>
    </row>
    <row r="29" spans="1:43" ht="13.5" customHeight="1" thickBot="1" x14ac:dyDescent="0.25">
      <c r="A29" s="2">
        <v>10</v>
      </c>
      <c r="B29" s="120"/>
      <c r="C29" s="68"/>
      <c r="D29" s="179">
        <v>17</v>
      </c>
      <c r="E29" s="69"/>
      <c r="F29" s="300"/>
      <c r="G29" s="136"/>
      <c r="H29" s="137" t="str">
        <f t="shared" si="0"/>
        <v>17.0</v>
      </c>
      <c r="I29" s="138"/>
      <c r="J29" s="123"/>
      <c r="K29" s="68"/>
      <c r="L29" s="139"/>
      <c r="M29" s="142"/>
      <c r="O29" s="188"/>
      <c r="P29" s="189"/>
      <c r="Q29" s="33"/>
      <c r="R29" s="33"/>
      <c r="S29" s="33"/>
      <c r="T29" s="187"/>
      <c r="U29" s="187"/>
      <c r="V29" s="11"/>
      <c r="W29" s="15"/>
      <c r="AJ29" s="37"/>
      <c r="AK29" s="37"/>
      <c r="AL29" s="37"/>
      <c r="AM29" s="37"/>
      <c r="AN29" s="37"/>
      <c r="AO29" s="37"/>
      <c r="AP29" s="29"/>
      <c r="AQ29" s="29"/>
    </row>
    <row r="30" spans="1:43" ht="13.5" customHeight="1" x14ac:dyDescent="0.2">
      <c r="A30" s="2">
        <v>11</v>
      </c>
      <c r="B30" s="120"/>
      <c r="C30" s="68"/>
      <c r="D30" s="179">
        <v>17</v>
      </c>
      <c r="E30" s="69"/>
      <c r="F30" s="300"/>
      <c r="G30" s="136"/>
      <c r="H30" s="137" t="str">
        <f t="shared" si="0"/>
        <v>17.0</v>
      </c>
      <c r="I30" s="138"/>
      <c r="J30" s="123"/>
      <c r="K30" s="68"/>
      <c r="L30" s="139"/>
      <c r="M30" s="142"/>
      <c r="O30" s="266" t="s">
        <v>122</v>
      </c>
      <c r="P30" s="267"/>
      <c r="Q30" s="267"/>
      <c r="R30" s="267"/>
      <c r="S30" s="267"/>
      <c r="T30" s="270" t="s">
        <v>45</v>
      </c>
      <c r="U30" s="264" t="str">
        <f>IF(T27="","N/A", IF(U24&gt;=T27,"YES","NO"))</f>
        <v>NO</v>
      </c>
      <c r="V30" s="11"/>
      <c r="W30" s="15"/>
      <c r="AJ30" s="37"/>
      <c r="AK30" s="37"/>
      <c r="AL30" s="37"/>
      <c r="AM30" s="37"/>
      <c r="AN30" s="37"/>
      <c r="AO30" s="37"/>
      <c r="AP30" s="29"/>
      <c r="AQ30" s="29"/>
    </row>
    <row r="31" spans="1:43" ht="13.5" customHeight="1" thickBot="1" x14ac:dyDescent="0.25">
      <c r="A31" s="2">
        <v>12</v>
      </c>
      <c r="B31" s="120"/>
      <c r="C31" s="68"/>
      <c r="D31" s="179">
        <v>17</v>
      </c>
      <c r="E31" s="69"/>
      <c r="F31" s="300"/>
      <c r="G31" s="136"/>
      <c r="H31" s="137" t="str">
        <f t="shared" si="0"/>
        <v>17.0</v>
      </c>
      <c r="I31" s="138"/>
      <c r="J31" s="123"/>
      <c r="K31" s="68"/>
      <c r="L31" s="139"/>
      <c r="M31" s="142"/>
      <c r="O31" s="268"/>
      <c r="P31" s="269"/>
      <c r="Q31" s="269"/>
      <c r="R31" s="269"/>
      <c r="S31" s="269"/>
      <c r="T31" s="271"/>
      <c r="U31" s="265"/>
      <c r="V31" s="202"/>
      <c r="W31" s="15"/>
      <c r="AJ31" s="37"/>
      <c r="AK31" s="37"/>
      <c r="AL31" s="37"/>
      <c r="AM31" s="37"/>
      <c r="AN31" s="37"/>
      <c r="AO31" s="37"/>
      <c r="AP31" s="29"/>
      <c r="AQ31" s="29"/>
    </row>
    <row r="32" spans="1:43" ht="13.5" customHeight="1" x14ac:dyDescent="0.2">
      <c r="A32" s="2">
        <v>13</v>
      </c>
      <c r="B32" s="120"/>
      <c r="C32" s="68"/>
      <c r="D32" s="179">
        <v>17</v>
      </c>
      <c r="E32" s="69"/>
      <c r="F32" s="300"/>
      <c r="G32" s="136"/>
      <c r="H32" s="137" t="str">
        <f t="shared" si="0"/>
        <v>17.0</v>
      </c>
      <c r="I32" s="138"/>
      <c r="J32" s="123"/>
      <c r="K32" s="68"/>
      <c r="L32" s="139"/>
      <c r="M32" s="142"/>
      <c r="V32" s="11"/>
      <c r="W32" s="15"/>
      <c r="AJ32" s="37"/>
      <c r="AK32" s="37"/>
      <c r="AL32" s="37"/>
      <c r="AM32" s="37"/>
      <c r="AN32" s="37"/>
      <c r="AO32" s="37"/>
      <c r="AP32" s="29"/>
      <c r="AQ32" s="29"/>
    </row>
    <row r="33" spans="1:43" ht="13.5" customHeight="1" thickBot="1" x14ac:dyDescent="0.25">
      <c r="A33" s="2">
        <v>14</v>
      </c>
      <c r="B33" s="120"/>
      <c r="C33" s="68"/>
      <c r="D33" s="179">
        <v>17</v>
      </c>
      <c r="E33" s="69"/>
      <c r="F33" s="300"/>
      <c r="G33" s="136"/>
      <c r="H33" s="137" t="str">
        <f t="shared" si="0"/>
        <v>17.0</v>
      </c>
      <c r="I33" s="138"/>
      <c r="J33" s="123"/>
      <c r="K33" s="68"/>
      <c r="L33" s="139"/>
      <c r="M33" s="142"/>
      <c r="V33" s="203"/>
      <c r="W33" s="15"/>
      <c r="AJ33" s="37"/>
      <c r="AK33" s="37"/>
      <c r="AL33" s="37"/>
      <c r="AM33" s="37"/>
      <c r="AN33" s="37"/>
      <c r="AO33" s="37"/>
      <c r="AP33" s="29"/>
      <c r="AQ33" s="29"/>
    </row>
    <row r="34" spans="1:43" ht="13.5" customHeight="1" x14ac:dyDescent="0.2">
      <c r="A34" s="2">
        <v>15</v>
      </c>
      <c r="B34" s="120"/>
      <c r="C34" s="68"/>
      <c r="D34" s="179">
        <v>17</v>
      </c>
      <c r="E34" s="69"/>
      <c r="F34" s="300"/>
      <c r="G34" s="136"/>
      <c r="H34" s="137" t="str">
        <f t="shared" si="0"/>
        <v>17.0</v>
      </c>
      <c r="I34" s="138"/>
      <c r="J34" s="123"/>
      <c r="K34" s="68"/>
      <c r="L34" s="139"/>
      <c r="M34" s="142"/>
      <c r="O34" s="272" t="s">
        <v>148</v>
      </c>
      <c r="P34" s="273"/>
      <c r="Q34" s="273"/>
      <c r="R34" s="273"/>
      <c r="S34" s="196" t="s">
        <v>45</v>
      </c>
      <c r="T34" s="197"/>
      <c r="U34" s="198" t="str">
        <f>IF($G$10=0,"Units?",$G$10)</f>
        <v>ug/L</v>
      </c>
      <c r="W34" s="15"/>
      <c r="AJ34" s="37"/>
      <c r="AK34" s="37"/>
      <c r="AL34" s="37"/>
      <c r="AM34" s="37"/>
      <c r="AN34" s="37"/>
      <c r="AO34" s="37"/>
      <c r="AP34" s="29"/>
      <c r="AQ34" s="29"/>
    </row>
    <row r="35" spans="1:43" ht="13.5" customHeight="1" thickBot="1" x14ac:dyDescent="0.25">
      <c r="A35" s="2">
        <v>16</v>
      </c>
      <c r="B35" s="120"/>
      <c r="C35" s="68"/>
      <c r="D35" s="179">
        <v>17</v>
      </c>
      <c r="E35" s="69"/>
      <c r="F35" s="300"/>
      <c r="G35" s="136"/>
      <c r="H35" s="137" t="str">
        <f t="shared" si="0"/>
        <v>17.0</v>
      </c>
      <c r="I35" s="138"/>
      <c r="J35" s="123"/>
      <c r="K35" s="68"/>
      <c r="L35" s="139"/>
      <c r="M35" s="142"/>
      <c r="O35" s="274"/>
      <c r="P35" s="275"/>
      <c r="Q35" s="275"/>
      <c r="R35" s="275"/>
      <c r="S35" s="199"/>
      <c r="T35" s="200"/>
      <c r="U35" s="201"/>
      <c r="V35" s="181"/>
      <c r="W35" s="48"/>
      <c r="AJ35" s="37"/>
      <c r="AK35" s="37"/>
      <c r="AL35" s="37"/>
      <c r="AM35" s="37"/>
      <c r="AN35" s="37"/>
      <c r="AO35" s="37"/>
      <c r="AP35" s="29"/>
      <c r="AQ35" s="29"/>
    </row>
    <row r="36" spans="1:43" ht="13.5" customHeight="1" thickBot="1" x14ac:dyDescent="0.25">
      <c r="A36" s="2">
        <v>17</v>
      </c>
      <c r="B36" s="120"/>
      <c r="C36" s="68"/>
      <c r="D36" s="179">
        <v>17</v>
      </c>
      <c r="E36" s="69"/>
      <c r="F36" s="300"/>
      <c r="G36" s="136"/>
      <c r="H36" s="137" t="str">
        <f t="shared" si="0"/>
        <v>17.0</v>
      </c>
      <c r="I36" s="138"/>
      <c r="J36" s="123"/>
      <c r="K36" s="68"/>
      <c r="L36" s="139"/>
      <c r="M36" s="142"/>
      <c r="O36" s="188"/>
      <c r="P36" s="189"/>
      <c r="Q36" s="33"/>
      <c r="R36" s="33"/>
      <c r="S36" s="33"/>
      <c r="T36" s="187"/>
      <c r="U36" s="187"/>
      <c r="V36" s="42"/>
      <c r="W36" s="15"/>
      <c r="AJ36" s="37"/>
      <c r="AK36" s="37"/>
      <c r="AL36" s="37"/>
      <c r="AM36" s="37"/>
      <c r="AN36" s="37"/>
      <c r="AO36" s="37"/>
      <c r="AP36" s="29"/>
      <c r="AQ36" s="29"/>
    </row>
    <row r="37" spans="1:43" ht="13.5" customHeight="1" x14ac:dyDescent="0.2">
      <c r="A37" s="2">
        <v>18</v>
      </c>
      <c r="B37" s="120"/>
      <c r="C37" s="68"/>
      <c r="D37" s="179">
        <v>17</v>
      </c>
      <c r="E37" s="69"/>
      <c r="F37" s="300"/>
      <c r="G37" s="136"/>
      <c r="H37" s="137" t="str">
        <f t="shared" si="0"/>
        <v>17.0</v>
      </c>
      <c r="I37" s="138"/>
      <c r="J37" s="123"/>
      <c r="K37" s="68"/>
      <c r="L37" s="139"/>
      <c r="M37" s="142"/>
      <c r="O37" s="266" t="s">
        <v>153</v>
      </c>
      <c r="P37" s="267"/>
      <c r="Q37" s="267"/>
      <c r="R37" s="267"/>
      <c r="S37" s="267"/>
      <c r="T37" s="270" t="s">
        <v>45</v>
      </c>
      <c r="U37" s="264" t="str">
        <f>IF(T34="","N/A", IF(U24&gt;=T34,"YES","NO"))</f>
        <v>N/A</v>
      </c>
      <c r="V37" s="218"/>
      <c r="W37" s="15"/>
      <c r="AJ37" s="37"/>
      <c r="AK37" s="37"/>
      <c r="AL37" s="37"/>
      <c r="AM37" s="37"/>
      <c r="AN37" s="37"/>
      <c r="AO37" s="37"/>
      <c r="AP37" s="29"/>
      <c r="AQ37" s="29"/>
    </row>
    <row r="38" spans="1:43" ht="13.5" customHeight="1" thickBot="1" x14ac:dyDescent="0.25">
      <c r="A38" s="2">
        <v>19</v>
      </c>
      <c r="B38" s="120"/>
      <c r="C38" s="68"/>
      <c r="D38" s="179">
        <v>17</v>
      </c>
      <c r="E38" s="69"/>
      <c r="F38" s="300"/>
      <c r="G38" s="136"/>
      <c r="H38" s="137" t="str">
        <f t="shared" si="0"/>
        <v>17.0</v>
      </c>
      <c r="I38" s="138"/>
      <c r="J38" s="123"/>
      <c r="K38" s="68"/>
      <c r="L38" s="139"/>
      <c r="M38" s="142"/>
      <c r="O38" s="268"/>
      <c r="P38" s="269"/>
      <c r="Q38" s="269"/>
      <c r="R38" s="269"/>
      <c r="S38" s="269"/>
      <c r="T38" s="271"/>
      <c r="U38" s="265"/>
      <c r="V38" s="34"/>
      <c r="W38" s="15"/>
      <c r="AJ38" s="37"/>
      <c r="AK38" s="37"/>
      <c r="AL38" s="37"/>
      <c r="AM38" s="37"/>
      <c r="AN38" s="37"/>
      <c r="AO38" s="37"/>
      <c r="AP38" s="29"/>
      <c r="AQ38" s="29"/>
    </row>
    <row r="39" spans="1:43" ht="13.5" customHeight="1" x14ac:dyDescent="0.2">
      <c r="A39" s="2">
        <v>20</v>
      </c>
      <c r="B39" s="120"/>
      <c r="C39" s="68"/>
      <c r="D39" s="179">
        <v>17</v>
      </c>
      <c r="E39" s="69"/>
      <c r="F39" s="300"/>
      <c r="G39" s="136"/>
      <c r="H39" s="137" t="str">
        <f t="shared" si="0"/>
        <v>17.0</v>
      </c>
      <c r="I39" s="138"/>
      <c r="J39" s="123"/>
      <c r="K39" s="68"/>
      <c r="L39" s="143"/>
      <c r="M39" s="142"/>
      <c r="O39" s="54"/>
      <c r="P39" s="54"/>
      <c r="Q39" s="54"/>
      <c r="R39" s="15"/>
      <c r="S39" s="33"/>
      <c r="T39" s="55"/>
      <c r="U39" s="15"/>
      <c r="V39" s="34"/>
      <c r="W39" s="15"/>
      <c r="AJ39" s="37"/>
      <c r="AK39" s="37"/>
      <c r="AL39" s="37"/>
      <c r="AM39" s="37"/>
      <c r="AN39" s="37"/>
      <c r="AO39" s="37"/>
      <c r="AP39" s="29"/>
      <c r="AQ39" s="29"/>
    </row>
    <row r="40" spans="1:43" ht="13.5" customHeight="1" thickBot="1" x14ac:dyDescent="0.25">
      <c r="A40" s="2">
        <v>21</v>
      </c>
      <c r="B40" s="120"/>
      <c r="C40" s="68"/>
      <c r="D40" s="179">
        <v>17</v>
      </c>
      <c r="E40" s="69"/>
      <c r="F40" s="300"/>
      <c r="G40" s="136"/>
      <c r="H40" s="137" t="str">
        <f t="shared" si="0"/>
        <v>17.0</v>
      </c>
      <c r="I40" s="138"/>
      <c r="J40" s="123"/>
      <c r="K40" s="68"/>
      <c r="L40" s="143"/>
      <c r="M40" s="142"/>
      <c r="O40" s="207"/>
      <c r="P40" s="15"/>
      <c r="Q40" s="15"/>
      <c r="R40" s="15"/>
      <c r="S40" s="15"/>
      <c r="T40" s="208"/>
      <c r="U40" s="209"/>
      <c r="W40" s="15"/>
      <c r="AJ40" s="37"/>
      <c r="AK40" s="37"/>
      <c r="AL40" s="37"/>
      <c r="AM40" s="37"/>
      <c r="AN40" s="37"/>
      <c r="AO40" s="37"/>
      <c r="AP40" s="29"/>
      <c r="AQ40" s="29"/>
    </row>
    <row r="41" spans="1:43" ht="13.5" customHeight="1" thickBot="1" x14ac:dyDescent="0.25">
      <c r="A41" s="2">
        <v>22</v>
      </c>
      <c r="B41" s="120"/>
      <c r="C41" s="68"/>
      <c r="D41" s="179">
        <v>17</v>
      </c>
      <c r="E41" s="69"/>
      <c r="F41" s="300"/>
      <c r="G41" s="136"/>
      <c r="H41" s="137" t="str">
        <f t="shared" si="0"/>
        <v>17.0</v>
      </c>
      <c r="I41" s="138"/>
      <c r="J41" s="123"/>
      <c r="K41" s="144"/>
      <c r="L41" s="145"/>
      <c r="M41" s="146"/>
      <c r="O41" s="272" t="s">
        <v>149</v>
      </c>
      <c r="P41" s="273"/>
      <c r="Q41" s="273"/>
      <c r="R41" s="273"/>
      <c r="S41" s="196" t="s">
        <v>45</v>
      </c>
      <c r="T41" s="197"/>
      <c r="U41" s="198" t="str">
        <f>IF($G$10=0,"Units?",$G$10)</f>
        <v>ug/L</v>
      </c>
      <c r="W41" s="15"/>
      <c r="AJ41" s="37"/>
      <c r="AK41" s="37"/>
      <c r="AL41" s="37"/>
      <c r="AM41" s="37"/>
      <c r="AN41" s="37"/>
      <c r="AO41" s="37"/>
      <c r="AP41" s="29"/>
      <c r="AQ41" s="29"/>
    </row>
    <row r="42" spans="1:43" ht="13.5" customHeight="1" thickTop="1" thickBot="1" x14ac:dyDescent="0.25">
      <c r="A42" s="2">
        <v>23</v>
      </c>
      <c r="B42" s="120"/>
      <c r="C42" s="68"/>
      <c r="D42" s="179">
        <v>17</v>
      </c>
      <c r="E42" s="69"/>
      <c r="F42" s="300"/>
      <c r="G42" s="136"/>
      <c r="H42" s="137" t="str">
        <f t="shared" si="0"/>
        <v>17.0</v>
      </c>
      <c r="I42" s="138"/>
      <c r="J42" s="147"/>
      <c r="K42" s="64"/>
      <c r="L42" s="132"/>
      <c r="M42" s="64"/>
      <c r="O42" s="274"/>
      <c r="P42" s="275"/>
      <c r="Q42" s="275"/>
      <c r="R42" s="275"/>
      <c r="S42" s="199"/>
      <c r="T42" s="200"/>
      <c r="U42" s="201"/>
      <c r="AJ42" s="37"/>
      <c r="AK42" s="37"/>
      <c r="AL42" s="37"/>
      <c r="AM42" s="37"/>
      <c r="AN42" s="37"/>
      <c r="AO42" s="37"/>
      <c r="AP42" s="29"/>
      <c r="AQ42" s="29"/>
    </row>
    <row r="43" spans="1:43" ht="13.5" customHeight="1" thickBot="1" x14ac:dyDescent="0.25">
      <c r="A43" s="2">
        <v>24</v>
      </c>
      <c r="B43" s="120"/>
      <c r="C43" s="68"/>
      <c r="D43" s="179">
        <v>17</v>
      </c>
      <c r="E43" s="69"/>
      <c r="F43" s="300"/>
      <c r="G43" s="136"/>
      <c r="H43" s="137" t="str">
        <f t="shared" si="0"/>
        <v>17.0</v>
      </c>
      <c r="I43" s="138"/>
      <c r="J43" s="147"/>
      <c r="K43" s="64"/>
      <c r="L43" s="64"/>
      <c r="M43" s="64"/>
      <c r="O43" s="188"/>
      <c r="P43" s="189"/>
      <c r="Q43" s="33"/>
      <c r="R43" s="33"/>
      <c r="S43" s="33"/>
      <c r="T43" s="187"/>
      <c r="U43" s="187"/>
      <c r="W43" s="47"/>
      <c r="AJ43" s="37"/>
      <c r="AK43" s="37"/>
      <c r="AL43" s="37"/>
      <c r="AM43" s="37"/>
      <c r="AN43" s="37"/>
      <c r="AO43" s="37"/>
      <c r="AP43" s="29"/>
      <c r="AQ43" s="29"/>
    </row>
    <row r="44" spans="1:43" ht="13.5" customHeight="1" x14ac:dyDescent="0.2">
      <c r="A44" s="2">
        <v>25</v>
      </c>
      <c r="B44" s="120"/>
      <c r="C44" s="68"/>
      <c r="D44" s="179">
        <v>17</v>
      </c>
      <c r="E44" s="69"/>
      <c r="F44" s="300"/>
      <c r="G44" s="136"/>
      <c r="H44" s="137" t="str">
        <f t="shared" si="0"/>
        <v>17.0</v>
      </c>
      <c r="I44" s="138"/>
      <c r="J44" s="147"/>
      <c r="K44" s="64"/>
      <c r="L44" s="64"/>
      <c r="M44" s="64"/>
      <c r="O44" s="266" t="s">
        <v>154</v>
      </c>
      <c r="P44" s="267"/>
      <c r="Q44" s="267"/>
      <c r="R44" s="267"/>
      <c r="S44" s="267"/>
      <c r="T44" s="270" t="s">
        <v>45</v>
      </c>
      <c r="U44" s="264" t="str">
        <f>IF(T41="","N/A",IF(U24&gt;=T41,"YES","NO"))</f>
        <v>N/A</v>
      </c>
      <c r="V44" s="11"/>
      <c r="W44" s="47"/>
      <c r="AJ44" s="37"/>
      <c r="AK44" s="37"/>
      <c r="AL44" s="37"/>
      <c r="AM44" s="37"/>
      <c r="AN44" s="30"/>
      <c r="AO44" s="30"/>
      <c r="AP44" s="27"/>
      <c r="AQ44" s="27"/>
    </row>
    <row r="45" spans="1:43" ht="13.5" customHeight="1" thickBot="1" x14ac:dyDescent="0.25">
      <c r="A45" s="2">
        <v>26</v>
      </c>
      <c r="B45" s="120"/>
      <c r="C45" s="68"/>
      <c r="D45" s="179">
        <v>17</v>
      </c>
      <c r="E45" s="69"/>
      <c r="F45" s="300"/>
      <c r="G45" s="136"/>
      <c r="H45" s="137" t="str">
        <f t="shared" si="0"/>
        <v>17.0</v>
      </c>
      <c r="I45" s="138"/>
      <c r="J45" s="147"/>
      <c r="K45" s="64"/>
      <c r="L45" s="64"/>
      <c r="M45" s="64"/>
      <c r="N45" s="223">
        <f>10/1.1</f>
        <v>9.0909090909090899</v>
      </c>
      <c r="O45" s="268"/>
      <c r="P45" s="269"/>
      <c r="Q45" s="269"/>
      <c r="R45" s="269"/>
      <c r="S45" s="269"/>
      <c r="T45" s="271"/>
      <c r="U45" s="265"/>
      <c r="V45" s="11"/>
      <c r="W45" s="47"/>
      <c r="AJ45" s="30"/>
      <c r="AK45" s="30"/>
      <c r="AL45" s="30"/>
      <c r="AM45" s="30"/>
      <c r="AN45" s="30"/>
      <c r="AO45" s="30"/>
      <c r="AP45" s="27"/>
      <c r="AQ45" s="27"/>
    </row>
    <row r="46" spans="1:43" ht="13.5" customHeight="1" x14ac:dyDescent="0.2">
      <c r="A46" s="2">
        <v>27</v>
      </c>
      <c r="B46" s="120"/>
      <c r="C46" s="68"/>
      <c r="D46" s="179">
        <v>17</v>
      </c>
      <c r="E46" s="69"/>
      <c r="F46" s="300"/>
      <c r="G46" s="136"/>
      <c r="H46" s="137" t="str">
        <f t="shared" si="0"/>
        <v>17.0</v>
      </c>
      <c r="I46" s="138"/>
      <c r="J46" s="147"/>
      <c r="K46" s="64"/>
      <c r="L46" s="64"/>
      <c r="M46" s="64"/>
      <c r="O46" s="213"/>
      <c r="P46" s="214"/>
      <c r="Q46" s="39"/>
      <c r="R46" s="39"/>
      <c r="S46" s="33"/>
      <c r="T46" s="187"/>
      <c r="U46" s="187"/>
      <c r="V46" s="11"/>
      <c r="W46" s="47"/>
      <c r="AJ46" s="30"/>
      <c r="AK46" s="30"/>
      <c r="AL46" s="30"/>
      <c r="AM46" s="30"/>
      <c r="AN46" s="30"/>
      <c r="AO46" s="30"/>
      <c r="AP46" s="27"/>
      <c r="AQ46" s="27"/>
    </row>
    <row r="47" spans="1:43" ht="13.5" customHeight="1" x14ac:dyDescent="0.2">
      <c r="A47" s="2">
        <v>28</v>
      </c>
      <c r="B47" s="120"/>
      <c r="C47" s="68"/>
      <c r="D47" s="179">
        <v>17</v>
      </c>
      <c r="E47" s="69"/>
      <c r="F47" s="300"/>
      <c r="G47" s="136"/>
      <c r="H47" s="137" t="str">
        <f t="shared" si="0"/>
        <v>17.0</v>
      </c>
      <c r="I47" s="138"/>
      <c r="J47" s="147"/>
      <c r="K47" s="64"/>
      <c r="L47" s="64"/>
      <c r="M47" s="64"/>
      <c r="N47" t="s">
        <v>146</v>
      </c>
      <c r="O47" s="212"/>
      <c r="P47" s="33"/>
      <c r="Q47" s="33"/>
      <c r="R47" s="33"/>
      <c r="S47" s="33"/>
      <c r="T47" s="154"/>
      <c r="U47" s="177"/>
      <c r="V47" s="11"/>
      <c r="W47" s="47"/>
      <c r="AJ47" s="30"/>
      <c r="AK47" s="30"/>
      <c r="AL47" s="30"/>
      <c r="AM47" s="30"/>
      <c r="AN47" s="30"/>
      <c r="AO47" s="30"/>
      <c r="AP47" s="27"/>
      <c r="AQ47" s="27"/>
    </row>
    <row r="48" spans="1:43" ht="13.5" customHeight="1" x14ac:dyDescent="0.2">
      <c r="A48" s="2">
        <v>29</v>
      </c>
      <c r="B48" s="120"/>
      <c r="C48" s="68"/>
      <c r="D48" s="179">
        <v>17</v>
      </c>
      <c r="E48" s="69"/>
      <c r="F48" s="300"/>
      <c r="G48" s="136"/>
      <c r="H48" s="137" t="str">
        <f t="shared" si="0"/>
        <v>17.0</v>
      </c>
      <c r="I48" s="138"/>
      <c r="J48" s="147"/>
      <c r="K48" s="64"/>
      <c r="L48" s="64"/>
      <c r="M48" s="64"/>
      <c r="O48" s="212"/>
      <c r="P48" s="190"/>
      <c r="Q48" s="212"/>
      <c r="R48" s="212"/>
      <c r="S48" s="33"/>
      <c r="T48" s="187"/>
      <c r="U48" s="187"/>
      <c r="V48" s="11"/>
      <c r="W48" s="47"/>
      <c r="AJ48" s="30"/>
      <c r="AK48" s="30"/>
      <c r="AL48" s="30"/>
      <c r="AM48" s="30"/>
      <c r="AN48" s="30"/>
      <c r="AO48" s="30"/>
      <c r="AP48" s="27"/>
      <c r="AQ48" s="27"/>
    </row>
    <row r="49" spans="1:43" ht="13.5" customHeight="1" x14ac:dyDescent="0.2">
      <c r="A49" s="2">
        <v>30</v>
      </c>
      <c r="B49" s="120"/>
      <c r="C49" s="68"/>
      <c r="D49" s="179">
        <v>17</v>
      </c>
      <c r="E49" s="69"/>
      <c r="F49" s="300"/>
      <c r="G49" s="136"/>
      <c r="H49" s="137" t="str">
        <f t="shared" si="0"/>
        <v>17.0</v>
      </c>
      <c r="I49" s="138"/>
      <c r="J49" s="147"/>
      <c r="K49" s="64"/>
      <c r="L49" s="64"/>
      <c r="M49" s="64"/>
      <c r="O49" s="212"/>
      <c r="P49" s="11"/>
      <c r="Q49" s="11"/>
      <c r="R49" s="11"/>
      <c r="S49" s="11"/>
      <c r="T49" s="23"/>
      <c r="U49" s="23"/>
      <c r="V49" s="11"/>
      <c r="W49" s="47"/>
      <c r="AJ49" s="30"/>
      <c r="AK49" s="30"/>
      <c r="AL49" s="30"/>
      <c r="AM49" s="30"/>
      <c r="AN49" s="30"/>
      <c r="AO49" s="30"/>
      <c r="AP49" s="27"/>
      <c r="AQ49" s="27"/>
    </row>
    <row r="50" spans="1:43" ht="13.5" customHeight="1" x14ac:dyDescent="0.2">
      <c r="A50" s="2">
        <v>31</v>
      </c>
      <c r="B50" s="120"/>
      <c r="C50" s="68"/>
      <c r="D50" s="179">
        <v>17</v>
      </c>
      <c r="E50" s="69"/>
      <c r="F50" s="300"/>
      <c r="G50" s="136"/>
      <c r="H50" s="137" t="str">
        <f t="shared" si="0"/>
        <v>17.0</v>
      </c>
      <c r="I50" s="138"/>
      <c r="J50" s="147"/>
      <c r="K50" s="64"/>
      <c r="L50" s="64"/>
      <c r="M50" s="64"/>
      <c r="O50" s="212"/>
      <c r="P50" s="215"/>
      <c r="Q50" s="212"/>
      <c r="R50" s="212"/>
      <c r="S50" s="33"/>
      <c r="T50" s="187"/>
      <c r="U50" s="187"/>
      <c r="V50" s="11"/>
      <c r="W50" s="47"/>
      <c r="AJ50" s="30"/>
      <c r="AK50" s="30"/>
      <c r="AL50" s="30"/>
      <c r="AM50" s="30"/>
      <c r="AN50" s="30"/>
      <c r="AO50" s="30"/>
      <c r="AP50" s="27"/>
      <c r="AQ50" s="27"/>
    </row>
    <row r="51" spans="1:43" ht="13.5" customHeight="1" x14ac:dyDescent="0.2">
      <c r="A51" s="2">
        <v>32</v>
      </c>
      <c r="B51" s="120"/>
      <c r="C51" s="68"/>
      <c r="D51" s="179">
        <v>17</v>
      </c>
      <c r="E51" s="69"/>
      <c r="F51" s="300"/>
      <c r="G51" s="136"/>
      <c r="H51" s="137" t="str">
        <f t="shared" si="0"/>
        <v>17.0</v>
      </c>
      <c r="I51" s="138"/>
      <c r="J51" s="147"/>
      <c r="K51" s="64"/>
      <c r="L51" s="64"/>
      <c r="M51" s="64"/>
      <c r="N51" s="184"/>
      <c r="O51" s="11"/>
      <c r="P51" s="11"/>
      <c r="Q51" s="11"/>
      <c r="R51" s="11"/>
      <c r="S51" s="11"/>
      <c r="T51" s="11"/>
      <c r="U51" s="11"/>
      <c r="V51" s="11"/>
      <c r="W51" s="47"/>
      <c r="AJ51" s="30"/>
      <c r="AK51" s="30"/>
      <c r="AL51" s="30"/>
      <c r="AM51" s="30"/>
      <c r="AN51" s="30"/>
      <c r="AO51" s="30"/>
      <c r="AP51" s="27"/>
      <c r="AQ51" s="27"/>
    </row>
    <row r="52" spans="1:43" ht="13.5" customHeight="1" x14ac:dyDescent="0.2">
      <c r="A52" s="2">
        <v>33</v>
      </c>
      <c r="B52" s="120"/>
      <c r="C52" s="68"/>
      <c r="D52" s="179">
        <v>17</v>
      </c>
      <c r="E52" s="69"/>
      <c r="F52" s="300"/>
      <c r="G52" s="136"/>
      <c r="H52" s="137" t="str">
        <f t="shared" si="0"/>
        <v>17.0</v>
      </c>
      <c r="I52" s="138"/>
      <c r="J52" s="147"/>
      <c r="K52" s="64"/>
      <c r="L52" s="64"/>
      <c r="M52" s="64"/>
      <c r="N52" s="184"/>
      <c r="O52" s="190"/>
      <c r="P52" s="212"/>
      <c r="Q52" s="212"/>
      <c r="R52" s="39"/>
      <c r="S52" s="191"/>
      <c r="T52" s="192"/>
      <c r="U52" s="15"/>
      <c r="V52" s="11"/>
      <c r="W52" s="47"/>
      <c r="AJ52" s="30"/>
      <c r="AK52" s="30"/>
      <c r="AL52" s="30"/>
      <c r="AM52" s="30"/>
      <c r="AN52" s="30"/>
      <c r="AO52" s="30"/>
      <c r="AP52" s="27"/>
      <c r="AQ52" s="27"/>
    </row>
    <row r="53" spans="1:43" ht="13.5" customHeight="1" x14ac:dyDescent="0.2">
      <c r="A53" s="2">
        <v>34</v>
      </c>
      <c r="B53" s="120"/>
      <c r="C53" s="68"/>
      <c r="D53" s="179">
        <v>17</v>
      </c>
      <c r="E53" s="69"/>
      <c r="F53" s="300"/>
      <c r="G53" s="136"/>
      <c r="H53" s="137" t="str">
        <f t="shared" si="0"/>
        <v>17.0</v>
      </c>
      <c r="I53" s="138"/>
      <c r="J53" s="147"/>
      <c r="K53" s="64"/>
      <c r="L53" s="64"/>
      <c r="M53" s="64"/>
      <c r="N53" s="184"/>
      <c r="O53" s="212"/>
      <c r="P53" s="212"/>
      <c r="Q53" s="212"/>
      <c r="R53" s="39"/>
      <c r="S53" s="193"/>
      <c r="T53" s="194"/>
      <c r="U53" s="15"/>
      <c r="V53" s="11"/>
      <c r="W53" s="15"/>
      <c r="AJ53" s="30"/>
      <c r="AK53" s="30"/>
      <c r="AL53" s="30"/>
      <c r="AM53" s="30"/>
      <c r="AN53" s="30"/>
      <c r="AO53" s="30"/>
      <c r="AP53" s="27"/>
      <c r="AQ53" s="27"/>
    </row>
    <row r="54" spans="1:43" ht="13.5" customHeight="1" x14ac:dyDescent="0.2">
      <c r="A54" s="2">
        <v>35</v>
      </c>
      <c r="B54" s="120"/>
      <c r="C54" s="68"/>
      <c r="D54" s="179">
        <v>17</v>
      </c>
      <c r="E54" s="69"/>
      <c r="F54" s="300"/>
      <c r="G54" s="136"/>
      <c r="H54" s="137" t="str">
        <f t="shared" si="0"/>
        <v>17.0</v>
      </c>
      <c r="I54" s="138"/>
      <c r="J54" s="147"/>
      <c r="K54" s="64"/>
      <c r="L54" s="64"/>
      <c r="M54" s="64"/>
      <c r="N54" s="184"/>
      <c r="O54" s="205"/>
      <c r="P54" s="35"/>
      <c r="Q54" s="35"/>
      <c r="R54" s="35"/>
      <c r="S54" s="35"/>
      <c r="T54" s="35"/>
      <c r="U54" s="35"/>
      <c r="V54" s="11"/>
      <c r="W54" s="15"/>
      <c r="AJ54" s="30"/>
      <c r="AK54" s="30"/>
      <c r="AL54" s="30"/>
      <c r="AM54" s="30"/>
      <c r="AN54" s="30"/>
      <c r="AO54" s="30"/>
      <c r="AP54" s="27"/>
      <c r="AQ54" s="27"/>
    </row>
    <row r="55" spans="1:43" ht="13.5" customHeight="1" x14ac:dyDescent="0.2">
      <c r="A55" s="2">
        <v>36</v>
      </c>
      <c r="B55" s="120"/>
      <c r="C55" s="68"/>
      <c r="D55" s="179">
        <v>17</v>
      </c>
      <c r="E55" s="69"/>
      <c r="F55" s="300"/>
      <c r="G55" s="136"/>
      <c r="H55" s="137" t="str">
        <f t="shared" si="0"/>
        <v>17.0</v>
      </c>
      <c r="I55" s="138"/>
      <c r="J55" s="147"/>
      <c r="K55" s="64"/>
      <c r="L55" s="64"/>
      <c r="M55" s="64"/>
      <c r="N55" s="184"/>
      <c r="O55" s="207"/>
      <c r="P55" s="15"/>
      <c r="Q55" s="15"/>
      <c r="R55" s="15"/>
      <c r="S55" s="51"/>
      <c r="T55" s="206"/>
      <c r="U55" s="187"/>
      <c r="V55" s="11"/>
      <c r="W55" s="15"/>
      <c r="AJ55" s="15"/>
      <c r="AK55" s="15"/>
      <c r="AL55" s="15"/>
      <c r="AM55" s="15"/>
      <c r="AN55" s="15"/>
      <c r="AO55" s="15"/>
    </row>
    <row r="56" spans="1:43" ht="13.5" customHeight="1" x14ac:dyDescent="0.2">
      <c r="A56" s="2">
        <v>37</v>
      </c>
      <c r="B56" s="120"/>
      <c r="C56" s="68"/>
      <c r="D56" s="179">
        <v>17</v>
      </c>
      <c r="E56" s="69"/>
      <c r="F56" s="300"/>
      <c r="G56" s="136"/>
      <c r="H56" s="137" t="str">
        <f t="shared" si="0"/>
        <v>17.0</v>
      </c>
      <c r="I56" s="138"/>
      <c r="J56" s="147"/>
      <c r="K56" s="64"/>
      <c r="L56" s="64"/>
      <c r="M56" s="64"/>
      <c r="N56" s="184"/>
      <c r="O56" s="54"/>
      <c r="P56" s="54"/>
      <c r="Q56" s="54"/>
      <c r="R56" s="15"/>
      <c r="S56" s="33"/>
      <c r="T56" s="55"/>
      <c r="U56" s="15"/>
      <c r="V56" s="11"/>
      <c r="W56" s="15"/>
      <c r="AJ56" s="15"/>
      <c r="AK56" s="15"/>
      <c r="AL56" s="15"/>
      <c r="AM56" s="15"/>
      <c r="AN56" s="15"/>
      <c r="AO56" s="15"/>
    </row>
    <row r="57" spans="1:43" ht="13.5" customHeight="1" x14ac:dyDescent="0.2">
      <c r="A57" s="2">
        <v>38</v>
      </c>
      <c r="B57" s="120"/>
      <c r="C57" s="68"/>
      <c r="D57" s="179">
        <v>17</v>
      </c>
      <c r="E57" s="69"/>
      <c r="F57" s="300"/>
      <c r="G57" s="136"/>
      <c r="H57" s="137" t="str">
        <f t="shared" si="0"/>
        <v>17.0</v>
      </c>
      <c r="I57" s="138"/>
      <c r="J57" s="147"/>
      <c r="K57" s="64"/>
      <c r="L57" s="64"/>
      <c r="M57" s="64"/>
      <c r="N57" s="184"/>
      <c r="O57" s="207"/>
      <c r="P57" s="15"/>
      <c r="Q57" s="15"/>
      <c r="R57" s="15"/>
      <c r="S57" s="15"/>
      <c r="T57" s="208"/>
      <c r="U57" s="209"/>
      <c r="V57" s="11"/>
      <c r="W57" s="15"/>
      <c r="AJ57" s="15"/>
      <c r="AK57" s="15"/>
      <c r="AL57" s="15"/>
      <c r="AM57" s="15"/>
      <c r="AN57" s="15"/>
      <c r="AO57" s="15"/>
    </row>
    <row r="58" spans="1:43" ht="13.5" customHeight="1" x14ac:dyDescent="0.2">
      <c r="A58" s="2">
        <v>39</v>
      </c>
      <c r="B58" s="120"/>
      <c r="C58" s="68"/>
      <c r="D58" s="179">
        <v>17</v>
      </c>
      <c r="E58" s="69"/>
      <c r="F58" s="300"/>
      <c r="G58" s="136"/>
      <c r="H58" s="137" t="str">
        <f t="shared" si="0"/>
        <v>17.0</v>
      </c>
      <c r="I58" s="138"/>
      <c r="J58" s="147"/>
      <c r="K58" s="64"/>
      <c r="L58" s="64"/>
      <c r="M58" s="64"/>
      <c r="N58" s="184"/>
      <c r="O58" s="15"/>
      <c r="P58" s="15"/>
      <c r="Q58" s="15"/>
      <c r="R58" s="15"/>
      <c r="S58" s="15"/>
      <c r="T58" s="210"/>
      <c r="U58" s="211"/>
      <c r="V58" s="11"/>
      <c r="W58" s="15"/>
      <c r="AJ58" s="15"/>
      <c r="AK58" s="15"/>
      <c r="AL58" s="15"/>
      <c r="AM58" s="15"/>
      <c r="AN58" s="15"/>
      <c r="AO58" s="15"/>
    </row>
    <row r="59" spans="1:43" ht="13.5" customHeight="1" x14ac:dyDescent="0.2">
      <c r="A59" s="2">
        <v>40</v>
      </c>
      <c r="B59" s="120"/>
      <c r="C59" s="68"/>
      <c r="D59" s="179">
        <v>17</v>
      </c>
      <c r="E59" s="69"/>
      <c r="F59" s="300"/>
      <c r="G59" s="136"/>
      <c r="H59" s="137" t="str">
        <f t="shared" si="0"/>
        <v>17.0</v>
      </c>
      <c r="I59" s="138"/>
      <c r="J59" s="147"/>
      <c r="K59" s="64"/>
      <c r="L59" s="64"/>
      <c r="M59" s="64"/>
      <c r="N59" s="184"/>
      <c r="O59" s="11"/>
      <c r="P59" s="11"/>
      <c r="Q59" s="11"/>
      <c r="R59" s="11"/>
      <c r="S59" s="11"/>
      <c r="T59" s="11"/>
      <c r="U59" s="11"/>
      <c r="V59" s="11"/>
      <c r="W59" s="45"/>
      <c r="AJ59" s="15"/>
      <c r="AK59" s="15"/>
      <c r="AL59" s="15"/>
      <c r="AM59" s="15"/>
      <c r="AN59" s="15"/>
      <c r="AO59" s="15"/>
    </row>
    <row r="60" spans="1:43" ht="13.5" customHeight="1" x14ac:dyDescent="0.2">
      <c r="A60" s="2">
        <v>41</v>
      </c>
      <c r="B60" s="120"/>
      <c r="C60" s="68"/>
      <c r="D60" s="179">
        <v>17</v>
      </c>
      <c r="E60" s="69"/>
      <c r="F60" s="300"/>
      <c r="G60" s="136"/>
      <c r="H60" s="137" t="str">
        <f t="shared" si="0"/>
        <v>17.0</v>
      </c>
      <c r="I60" s="138"/>
      <c r="J60" s="147"/>
      <c r="K60" s="64"/>
      <c r="L60" s="64"/>
      <c r="M60" s="64"/>
      <c r="N60" s="184"/>
      <c r="O60" s="11"/>
      <c r="P60" s="11"/>
      <c r="Q60" s="11"/>
      <c r="R60" s="11"/>
      <c r="S60" s="11"/>
      <c r="T60" s="11"/>
      <c r="U60" s="11"/>
      <c r="V60" s="11"/>
      <c r="W60" s="15"/>
      <c r="AJ60" s="15"/>
      <c r="AK60" s="15"/>
      <c r="AL60" s="15"/>
      <c r="AM60" s="15"/>
      <c r="AN60" s="15"/>
      <c r="AO60" s="15"/>
    </row>
    <row r="61" spans="1:43" ht="13.5" customHeight="1" x14ac:dyDescent="0.2">
      <c r="A61" s="2">
        <v>42</v>
      </c>
      <c r="B61" s="120"/>
      <c r="C61" s="68"/>
      <c r="D61" s="179">
        <v>17</v>
      </c>
      <c r="E61" s="69"/>
      <c r="F61" s="300"/>
      <c r="G61" s="136"/>
      <c r="H61" s="137" t="str">
        <f t="shared" si="0"/>
        <v>17.0</v>
      </c>
      <c r="I61" s="138"/>
      <c r="J61" s="147"/>
      <c r="K61" s="64"/>
      <c r="L61" s="64"/>
      <c r="M61" s="64"/>
      <c r="N61" s="184"/>
      <c r="O61" s="190"/>
      <c r="P61" s="212"/>
      <c r="Q61" s="212"/>
      <c r="R61" s="185"/>
      <c r="S61" s="186"/>
      <c r="T61" s="11"/>
      <c r="U61" s="11"/>
      <c r="V61" s="11"/>
      <c r="W61" s="15"/>
      <c r="AJ61" s="15"/>
      <c r="AK61" s="15"/>
      <c r="AL61" s="15"/>
      <c r="AM61" s="15"/>
      <c r="AN61" s="15"/>
      <c r="AO61" s="15"/>
    </row>
    <row r="62" spans="1:43" ht="13.5" customHeight="1" x14ac:dyDescent="0.2">
      <c r="A62" s="2">
        <v>43</v>
      </c>
      <c r="B62" s="120"/>
      <c r="C62" s="68"/>
      <c r="D62" s="179">
        <v>17</v>
      </c>
      <c r="E62" s="69"/>
      <c r="F62" s="300"/>
      <c r="G62" s="136"/>
      <c r="H62" s="137" t="str">
        <f t="shared" si="0"/>
        <v>17.0</v>
      </c>
      <c r="I62" s="138"/>
      <c r="J62" s="147"/>
      <c r="K62" s="64"/>
      <c r="L62" s="64"/>
      <c r="M62" s="64"/>
      <c r="N62" s="184"/>
      <c r="O62" s="11"/>
      <c r="P62" s="11"/>
      <c r="Q62" s="11"/>
      <c r="R62" s="11"/>
      <c r="S62" s="11"/>
      <c r="T62" s="11"/>
      <c r="U62" s="11"/>
      <c r="V62" s="11"/>
      <c r="W62" s="15"/>
      <c r="AJ62" s="15"/>
      <c r="AK62" s="15"/>
      <c r="AL62" s="15"/>
      <c r="AM62" s="15"/>
      <c r="AN62" s="15"/>
      <c r="AO62" s="15"/>
    </row>
    <row r="63" spans="1:43" ht="13.5" customHeight="1" x14ac:dyDescent="0.2">
      <c r="A63" s="2">
        <v>44</v>
      </c>
      <c r="B63" s="120"/>
      <c r="C63" s="68"/>
      <c r="D63" s="179">
        <v>17</v>
      </c>
      <c r="E63" s="69"/>
      <c r="F63" s="300"/>
      <c r="G63" s="136"/>
      <c r="H63" s="137" t="str">
        <f t="shared" si="0"/>
        <v>17.0</v>
      </c>
      <c r="I63" s="138"/>
      <c r="J63" s="147"/>
      <c r="K63" s="64"/>
      <c r="L63" s="64"/>
      <c r="M63" s="64"/>
      <c r="N63" s="184"/>
      <c r="O63" s="213"/>
      <c r="P63" s="214"/>
      <c r="Q63" s="39"/>
      <c r="R63" s="39"/>
      <c r="S63" s="33"/>
      <c r="T63" s="187"/>
      <c r="U63" s="187"/>
      <c r="V63" s="11"/>
      <c r="W63" s="15"/>
      <c r="AJ63" s="15"/>
      <c r="AK63" s="15"/>
      <c r="AL63" s="15"/>
      <c r="AM63" s="15"/>
      <c r="AN63" s="15"/>
      <c r="AO63" s="15"/>
    </row>
    <row r="64" spans="1:43" ht="13.5" customHeight="1" x14ac:dyDescent="0.2">
      <c r="A64" s="2">
        <v>45</v>
      </c>
      <c r="B64" s="120"/>
      <c r="C64" s="68"/>
      <c r="D64" s="179">
        <v>17</v>
      </c>
      <c r="E64" s="69"/>
      <c r="F64" s="300"/>
      <c r="G64" s="136"/>
      <c r="H64" s="137" t="str">
        <f t="shared" si="0"/>
        <v>17.0</v>
      </c>
      <c r="I64" s="138"/>
      <c r="J64" s="147"/>
      <c r="K64" s="64"/>
      <c r="L64" s="64"/>
      <c r="M64" s="64"/>
      <c r="N64" s="184"/>
      <c r="O64" s="212"/>
      <c r="P64" s="33"/>
      <c r="Q64" s="33"/>
      <c r="R64" s="33"/>
      <c r="S64" s="33"/>
      <c r="T64" s="154"/>
      <c r="U64" s="177"/>
      <c r="V64" s="11"/>
      <c r="W64" s="15"/>
      <c r="AJ64" s="15"/>
      <c r="AK64" s="15"/>
      <c r="AL64" s="15"/>
      <c r="AM64" s="15"/>
      <c r="AN64" s="15"/>
      <c r="AO64" s="15"/>
    </row>
    <row r="65" spans="1:41" ht="13.5" customHeight="1" x14ac:dyDescent="0.2">
      <c r="A65" s="2">
        <v>46</v>
      </c>
      <c r="B65" s="120"/>
      <c r="C65" s="68"/>
      <c r="D65" s="179">
        <v>17</v>
      </c>
      <c r="E65" s="69"/>
      <c r="F65" s="300"/>
      <c r="G65" s="136"/>
      <c r="H65" s="137" t="str">
        <f t="shared" si="0"/>
        <v>17.0</v>
      </c>
      <c r="I65" s="138"/>
      <c r="J65" s="147"/>
      <c r="K65" s="64"/>
      <c r="L65" s="64"/>
      <c r="M65" s="64"/>
      <c r="N65" s="184"/>
      <c r="O65" s="212"/>
      <c r="P65" s="190"/>
      <c r="Q65" s="212"/>
      <c r="R65" s="212"/>
      <c r="S65" s="33"/>
      <c r="T65" s="187"/>
      <c r="U65" s="187"/>
      <c r="V65" s="11"/>
      <c r="W65" s="45"/>
      <c r="AJ65" s="15"/>
      <c r="AK65" s="15"/>
      <c r="AL65" s="15"/>
      <c r="AM65" s="15"/>
      <c r="AN65" s="15"/>
      <c r="AO65" s="15"/>
    </row>
    <row r="66" spans="1:41" ht="13.5" customHeight="1" x14ac:dyDescent="0.2">
      <c r="A66" s="2">
        <v>47</v>
      </c>
      <c r="B66" s="120"/>
      <c r="C66" s="68"/>
      <c r="D66" s="179">
        <v>17</v>
      </c>
      <c r="E66" s="69"/>
      <c r="F66" s="300"/>
      <c r="G66" s="136"/>
      <c r="H66" s="137" t="str">
        <f t="shared" si="0"/>
        <v>17.0</v>
      </c>
      <c r="I66" s="138"/>
      <c r="J66" s="147"/>
      <c r="K66" s="64"/>
      <c r="L66" s="64"/>
      <c r="M66" s="64"/>
      <c r="N66" s="184"/>
      <c r="O66" s="212"/>
      <c r="P66" s="11"/>
      <c r="Q66" s="11"/>
      <c r="R66" s="11"/>
      <c r="S66" s="11"/>
      <c r="T66" s="23"/>
      <c r="U66" s="23"/>
      <c r="V66" s="11"/>
      <c r="W66" s="15"/>
      <c r="AJ66" s="15"/>
      <c r="AK66" s="15"/>
      <c r="AL66" s="15"/>
      <c r="AM66" s="15"/>
      <c r="AN66" s="15"/>
      <c r="AO66" s="15"/>
    </row>
    <row r="67" spans="1:41" ht="13.5" customHeight="1" x14ac:dyDescent="0.2">
      <c r="A67" s="2">
        <v>48</v>
      </c>
      <c r="B67" s="120"/>
      <c r="C67" s="68"/>
      <c r="D67" s="179">
        <v>17</v>
      </c>
      <c r="E67" s="69"/>
      <c r="F67" s="300"/>
      <c r="G67" s="136"/>
      <c r="H67" s="137" t="str">
        <f t="shared" si="0"/>
        <v>17.0</v>
      </c>
      <c r="I67" s="138"/>
      <c r="J67" s="147"/>
      <c r="K67" s="64"/>
      <c r="L67" s="64"/>
      <c r="M67" s="64"/>
      <c r="N67" s="184"/>
      <c r="O67" s="212"/>
      <c r="P67" s="215"/>
      <c r="Q67" s="212"/>
      <c r="R67" s="212"/>
      <c r="S67" s="33"/>
      <c r="T67" s="187"/>
      <c r="U67" s="187"/>
      <c r="V67" s="11"/>
      <c r="W67" s="15"/>
      <c r="AJ67" s="15"/>
      <c r="AK67" s="15"/>
      <c r="AL67" s="15"/>
      <c r="AM67" s="15"/>
      <c r="AN67" s="15"/>
      <c r="AO67" s="15"/>
    </row>
    <row r="68" spans="1:41" ht="13.5" customHeight="1" x14ac:dyDescent="0.2">
      <c r="A68" s="2">
        <v>49</v>
      </c>
      <c r="B68" s="120"/>
      <c r="C68" s="68"/>
      <c r="D68" s="179">
        <v>17</v>
      </c>
      <c r="E68" s="69"/>
      <c r="F68" s="300"/>
      <c r="G68" s="136"/>
      <c r="H68" s="137" t="str">
        <f t="shared" si="0"/>
        <v>17.0</v>
      </c>
      <c r="I68" s="138"/>
      <c r="J68" s="147"/>
      <c r="K68" s="64"/>
      <c r="L68" s="64"/>
      <c r="M68" s="64"/>
      <c r="N68" s="184"/>
      <c r="O68" s="11"/>
      <c r="P68" s="11"/>
      <c r="Q68" s="11"/>
      <c r="R68" s="11"/>
      <c r="S68" s="11"/>
      <c r="T68" s="11"/>
      <c r="U68" s="11"/>
      <c r="V68" s="11"/>
      <c r="W68" s="15"/>
      <c r="AJ68" s="15"/>
      <c r="AK68" s="15"/>
      <c r="AL68" s="15"/>
      <c r="AM68" s="15"/>
      <c r="AN68" s="15"/>
      <c r="AO68" s="15"/>
    </row>
    <row r="69" spans="1:41" ht="13.5" customHeight="1" x14ac:dyDescent="0.2">
      <c r="A69" s="2">
        <v>50</v>
      </c>
      <c r="B69" s="120"/>
      <c r="C69" s="68"/>
      <c r="D69" s="179">
        <v>17</v>
      </c>
      <c r="E69" s="69"/>
      <c r="F69" s="300"/>
      <c r="G69" s="136"/>
      <c r="H69" s="137" t="str">
        <f t="shared" si="0"/>
        <v>17.0</v>
      </c>
      <c r="I69" s="138"/>
      <c r="J69" s="147"/>
      <c r="K69" s="64"/>
      <c r="L69" s="64"/>
      <c r="M69" s="64"/>
      <c r="N69" s="184"/>
      <c r="O69" s="190"/>
      <c r="P69" s="212"/>
      <c r="Q69" s="212"/>
      <c r="R69" s="39"/>
      <c r="S69" s="191"/>
      <c r="T69" s="192"/>
      <c r="U69" s="11"/>
      <c r="V69" s="11"/>
      <c r="W69" s="15"/>
      <c r="AJ69" s="15"/>
      <c r="AK69" s="15"/>
      <c r="AL69" s="15"/>
      <c r="AM69" s="15"/>
      <c r="AN69" s="15"/>
      <c r="AO69" s="15"/>
    </row>
    <row r="70" spans="1:41" ht="13.5" customHeight="1" x14ac:dyDescent="0.2">
      <c r="A70" s="2">
        <v>51</v>
      </c>
      <c r="B70" s="120"/>
      <c r="C70" s="68"/>
      <c r="D70" s="179">
        <v>17</v>
      </c>
      <c r="E70" s="69"/>
      <c r="F70" s="300"/>
      <c r="G70" s="136"/>
      <c r="H70" s="137" t="str">
        <f t="shared" si="0"/>
        <v>17.0</v>
      </c>
      <c r="I70" s="138"/>
      <c r="J70" s="147"/>
      <c r="K70" s="64"/>
      <c r="L70" s="64"/>
      <c r="M70" s="64"/>
      <c r="N70" s="184"/>
      <c r="O70" s="212"/>
      <c r="P70" s="212"/>
      <c r="Q70" s="212"/>
      <c r="R70" s="39"/>
      <c r="S70" s="193"/>
      <c r="T70" s="194"/>
      <c r="U70" s="11"/>
      <c r="V70" s="11"/>
      <c r="W70" s="15"/>
      <c r="AJ70" s="15"/>
      <c r="AK70" s="15"/>
      <c r="AL70" s="15"/>
      <c r="AM70" s="15"/>
      <c r="AN70" s="15"/>
      <c r="AO70" s="15"/>
    </row>
    <row r="71" spans="1:41" ht="13.5" customHeight="1" x14ac:dyDescent="0.2">
      <c r="A71" s="2">
        <v>52</v>
      </c>
      <c r="B71" s="120"/>
      <c r="C71" s="68"/>
      <c r="D71" s="179">
        <v>17</v>
      </c>
      <c r="E71" s="69"/>
      <c r="F71" s="300"/>
      <c r="G71" s="136"/>
      <c r="H71" s="137" t="str">
        <f t="shared" si="0"/>
        <v>17.0</v>
      </c>
      <c r="I71" s="138"/>
      <c r="J71" s="147"/>
      <c r="K71" s="64"/>
      <c r="L71" s="64"/>
      <c r="M71" s="64"/>
      <c r="N71" s="184"/>
      <c r="O71" s="11"/>
      <c r="P71" s="11"/>
      <c r="Q71" s="11"/>
      <c r="R71" s="11"/>
      <c r="S71" s="11"/>
      <c r="T71" s="11"/>
      <c r="U71" s="11"/>
      <c r="V71" s="11"/>
      <c r="W71" s="15"/>
      <c r="AJ71" s="15"/>
      <c r="AK71" s="15"/>
      <c r="AL71" s="15"/>
      <c r="AM71" s="15"/>
      <c r="AN71" s="15"/>
      <c r="AO71" s="15"/>
    </row>
    <row r="72" spans="1:41" ht="13.5" customHeight="1" x14ac:dyDescent="0.2">
      <c r="A72" s="2">
        <v>53</v>
      </c>
      <c r="B72" s="120"/>
      <c r="C72" s="68"/>
      <c r="D72" s="179">
        <v>17</v>
      </c>
      <c r="E72" s="69"/>
      <c r="F72" s="300"/>
      <c r="G72" s="136"/>
      <c r="H72" s="137" t="str">
        <f t="shared" si="0"/>
        <v>17.0</v>
      </c>
      <c r="I72" s="138"/>
      <c r="J72" s="147"/>
      <c r="K72" s="64"/>
      <c r="L72" s="64"/>
      <c r="M72" s="64"/>
      <c r="N72" s="184"/>
      <c r="O72" s="207"/>
      <c r="P72" s="15"/>
      <c r="Q72" s="15"/>
      <c r="R72" s="15"/>
      <c r="S72" s="51"/>
      <c r="T72" s="206"/>
      <c r="U72" s="187"/>
      <c r="V72" s="11"/>
      <c r="W72" s="15"/>
      <c r="AJ72" s="15"/>
      <c r="AK72" s="15"/>
      <c r="AL72" s="15"/>
      <c r="AM72" s="15"/>
      <c r="AN72" s="15"/>
      <c r="AO72" s="15"/>
    </row>
    <row r="73" spans="1:41" ht="13.5" customHeight="1" x14ac:dyDescent="0.2">
      <c r="A73" s="2">
        <v>54</v>
      </c>
      <c r="B73" s="120"/>
      <c r="C73" s="68"/>
      <c r="D73" s="179">
        <v>17</v>
      </c>
      <c r="E73" s="69"/>
      <c r="F73" s="300"/>
      <c r="G73" s="136"/>
      <c r="H73" s="137" t="str">
        <f t="shared" si="0"/>
        <v>17.0</v>
      </c>
      <c r="I73" s="138"/>
      <c r="J73" s="147"/>
      <c r="K73" s="64"/>
      <c r="L73" s="64"/>
      <c r="M73" s="64"/>
      <c r="N73" s="184"/>
      <c r="O73" s="11"/>
      <c r="P73" s="11"/>
      <c r="Q73" s="11"/>
      <c r="R73" s="11"/>
      <c r="S73" s="11"/>
      <c r="T73" s="11"/>
      <c r="U73" s="11"/>
      <c r="V73" s="11"/>
      <c r="W73" s="15"/>
      <c r="AJ73" s="15"/>
      <c r="AK73" s="15"/>
      <c r="AL73" s="15"/>
      <c r="AM73" s="15"/>
      <c r="AN73" s="15"/>
      <c r="AO73" s="15"/>
    </row>
    <row r="74" spans="1:41" ht="13.5" customHeight="1" x14ac:dyDescent="0.2">
      <c r="A74" s="2">
        <v>55</v>
      </c>
      <c r="B74" s="120"/>
      <c r="C74" s="68"/>
      <c r="D74" s="179">
        <v>17</v>
      </c>
      <c r="E74" s="69"/>
      <c r="F74" s="300"/>
      <c r="G74" s="136"/>
      <c r="H74" s="137" t="str">
        <f t="shared" si="0"/>
        <v>17.0</v>
      </c>
      <c r="I74" s="138"/>
      <c r="J74" s="147"/>
      <c r="K74" s="64"/>
      <c r="L74" s="64"/>
      <c r="M74" s="64"/>
      <c r="N74" s="184"/>
      <c r="O74" s="207"/>
      <c r="P74" s="15"/>
      <c r="Q74" s="15"/>
      <c r="R74" s="15"/>
      <c r="S74" s="15"/>
      <c r="T74" s="208"/>
      <c r="U74" s="209"/>
      <c r="V74" s="11"/>
      <c r="W74" s="15"/>
      <c r="AJ74" s="15"/>
      <c r="AK74" s="15"/>
      <c r="AL74" s="15"/>
      <c r="AM74" s="15"/>
      <c r="AN74" s="15"/>
      <c r="AO74" s="15"/>
    </row>
    <row r="75" spans="1:41" ht="13.5" customHeight="1" x14ac:dyDescent="0.2">
      <c r="A75" s="2">
        <v>56</v>
      </c>
      <c r="B75" s="120"/>
      <c r="C75" s="68"/>
      <c r="D75" s="179">
        <v>17</v>
      </c>
      <c r="E75" s="69"/>
      <c r="F75" s="300"/>
      <c r="G75" s="136"/>
      <c r="H75" s="137" t="str">
        <f t="shared" si="0"/>
        <v>17.0</v>
      </c>
      <c r="I75" s="138"/>
      <c r="J75" s="147"/>
      <c r="K75" s="64"/>
      <c r="L75" s="64"/>
      <c r="M75" s="64"/>
      <c r="N75" s="184"/>
      <c r="O75" s="15"/>
      <c r="P75" s="15"/>
      <c r="Q75" s="15"/>
      <c r="R75" s="15"/>
      <c r="S75" s="15"/>
      <c r="T75" s="210"/>
      <c r="U75" s="211"/>
      <c r="V75" s="11"/>
      <c r="W75" s="15"/>
      <c r="AJ75" s="15"/>
      <c r="AK75" s="15"/>
      <c r="AL75" s="15"/>
      <c r="AM75" s="15"/>
      <c r="AN75" s="15"/>
      <c r="AO75" s="15"/>
    </row>
    <row r="76" spans="1:41" ht="13.5" customHeight="1" x14ac:dyDescent="0.2">
      <c r="A76" s="2">
        <v>57</v>
      </c>
      <c r="B76" s="120"/>
      <c r="C76" s="68"/>
      <c r="D76" s="179">
        <v>17</v>
      </c>
      <c r="E76" s="69"/>
      <c r="F76" s="300"/>
      <c r="G76" s="136"/>
      <c r="H76" s="137" t="str">
        <f t="shared" si="0"/>
        <v>17.0</v>
      </c>
      <c r="I76" s="138"/>
      <c r="J76" s="147"/>
      <c r="K76" s="64"/>
      <c r="L76" s="64"/>
      <c r="M76" s="64"/>
      <c r="N76" s="184"/>
      <c r="O76" s="11"/>
      <c r="P76" s="11"/>
      <c r="Q76" s="11"/>
      <c r="R76" s="11"/>
      <c r="S76" s="11"/>
      <c r="T76" s="11"/>
      <c r="U76" s="11"/>
      <c r="V76" s="11"/>
      <c r="W76" s="15"/>
      <c r="AJ76" s="15"/>
      <c r="AK76" s="15"/>
      <c r="AL76" s="15"/>
      <c r="AM76" s="15"/>
      <c r="AN76" s="15"/>
      <c r="AO76" s="15"/>
    </row>
    <row r="77" spans="1:41" ht="13.5" customHeight="1" x14ac:dyDescent="0.2">
      <c r="A77" s="2">
        <v>58</v>
      </c>
      <c r="B77" s="120"/>
      <c r="C77" s="68"/>
      <c r="D77" s="179"/>
      <c r="E77" s="69"/>
      <c r="F77" s="300"/>
      <c r="G77" s="136"/>
      <c r="H77" s="137" t="str">
        <f t="shared" si="0"/>
        <v/>
      </c>
      <c r="I77" s="138"/>
      <c r="J77" s="147"/>
      <c r="K77" s="64"/>
      <c r="L77" s="64"/>
      <c r="M77" s="64"/>
      <c r="O77" s="3"/>
      <c r="P77" s="3"/>
      <c r="Q77" s="3"/>
      <c r="R77" s="3"/>
      <c r="S77" s="3"/>
      <c r="T77" s="3"/>
      <c r="U77" s="3"/>
      <c r="V77" s="3"/>
      <c r="W77" s="15"/>
      <c r="AJ77" s="15"/>
      <c r="AK77" s="15"/>
      <c r="AL77" s="15"/>
      <c r="AM77" s="15"/>
      <c r="AN77" s="15"/>
      <c r="AO77" s="15"/>
    </row>
    <row r="78" spans="1:41" ht="13.5" customHeight="1" x14ac:dyDescent="0.2">
      <c r="A78" s="2">
        <v>59</v>
      </c>
      <c r="B78" s="120"/>
      <c r="C78" s="68"/>
      <c r="D78" s="179"/>
      <c r="E78" s="69"/>
      <c r="F78" s="300"/>
      <c r="G78" s="136"/>
      <c r="H78" s="137" t="str">
        <f t="shared" si="0"/>
        <v/>
      </c>
      <c r="I78" s="138"/>
      <c r="J78" s="147"/>
      <c r="K78" s="64"/>
      <c r="L78" s="64"/>
      <c r="M78" s="64"/>
      <c r="O78" s="52"/>
      <c r="P78" s="15"/>
      <c r="Q78" s="15"/>
      <c r="R78" s="15"/>
      <c r="S78" s="51"/>
      <c r="T78" s="53"/>
      <c r="U78" s="32"/>
      <c r="V78" s="3"/>
      <c r="W78" s="15"/>
      <c r="AJ78" s="15"/>
      <c r="AK78" s="15"/>
      <c r="AL78" s="15"/>
      <c r="AM78" s="15"/>
      <c r="AN78" s="15"/>
      <c r="AO78" s="15"/>
    </row>
    <row r="79" spans="1:41" ht="13.5" customHeight="1" x14ac:dyDescent="0.2">
      <c r="A79" s="2">
        <v>60</v>
      </c>
      <c r="B79" s="120"/>
      <c r="C79" s="68"/>
      <c r="D79" s="179"/>
      <c r="E79" s="69"/>
      <c r="F79" s="300"/>
      <c r="G79" s="136"/>
      <c r="H79" s="137" t="str">
        <f t="shared" si="0"/>
        <v/>
      </c>
      <c r="I79" s="138"/>
      <c r="J79" s="147"/>
      <c r="K79" s="64"/>
      <c r="L79" s="64"/>
      <c r="M79" s="64"/>
      <c r="O79" s="54"/>
      <c r="P79" s="54"/>
      <c r="Q79" s="54"/>
      <c r="R79" s="15"/>
      <c r="S79" s="33"/>
      <c r="T79" s="55"/>
      <c r="U79" s="15"/>
      <c r="W79" s="15"/>
      <c r="AJ79" s="15"/>
      <c r="AK79" s="15"/>
      <c r="AL79" s="15"/>
      <c r="AM79" s="15"/>
      <c r="AN79" s="15"/>
      <c r="AO79" s="15"/>
    </row>
    <row r="80" spans="1:41" ht="13.5" customHeight="1" x14ac:dyDescent="0.2">
      <c r="A80" s="2">
        <v>61</v>
      </c>
      <c r="B80" s="120"/>
      <c r="C80" s="68"/>
      <c r="D80" s="179"/>
      <c r="E80" s="69"/>
      <c r="F80" s="300"/>
      <c r="G80" s="136"/>
      <c r="H80" s="137" t="str">
        <f t="shared" si="0"/>
        <v/>
      </c>
      <c r="I80" s="138"/>
      <c r="J80" s="147"/>
      <c r="K80" s="64"/>
      <c r="L80" s="64"/>
      <c r="M80" s="64"/>
      <c r="O80" s="52"/>
      <c r="P80" s="15"/>
      <c r="Q80" s="15"/>
      <c r="R80" s="15"/>
      <c r="S80" s="15"/>
      <c r="T80" s="56"/>
      <c r="U80" s="57"/>
      <c r="W80" s="15"/>
      <c r="AJ80" s="15"/>
      <c r="AK80" s="15"/>
      <c r="AL80" s="15"/>
      <c r="AM80" s="15"/>
      <c r="AN80" s="15"/>
      <c r="AO80" s="15"/>
    </row>
    <row r="81" spans="1:52" ht="13.5" customHeight="1" x14ac:dyDescent="0.2">
      <c r="A81" s="2">
        <v>62</v>
      </c>
      <c r="B81" s="120"/>
      <c r="C81" s="68"/>
      <c r="D81" s="179"/>
      <c r="E81" s="69"/>
      <c r="F81" s="300"/>
      <c r="G81" s="136"/>
      <c r="H81" s="137" t="str">
        <f t="shared" si="0"/>
        <v/>
      </c>
      <c r="I81" s="138"/>
      <c r="J81" s="147"/>
      <c r="K81" s="64"/>
      <c r="L81" s="64"/>
      <c r="M81" s="64"/>
      <c r="O81" s="15"/>
      <c r="P81" s="15"/>
      <c r="Q81" s="15"/>
      <c r="R81" s="15"/>
      <c r="S81" s="15"/>
      <c r="T81" s="58"/>
      <c r="U81" s="58"/>
      <c r="W81" s="15"/>
      <c r="AJ81" s="15"/>
      <c r="AK81" s="15"/>
      <c r="AL81" s="15"/>
      <c r="AM81" s="15"/>
      <c r="AN81" s="15"/>
      <c r="AO81" s="15"/>
    </row>
    <row r="82" spans="1:52" ht="13.5" customHeight="1" x14ac:dyDescent="0.2">
      <c r="A82" s="2">
        <v>63</v>
      </c>
      <c r="B82" s="120"/>
      <c r="C82" s="68"/>
      <c r="D82" s="179"/>
      <c r="E82" s="69"/>
      <c r="F82" s="300"/>
      <c r="G82" s="136"/>
      <c r="H82" s="137" t="str">
        <f t="shared" si="0"/>
        <v/>
      </c>
      <c r="I82" s="138"/>
      <c r="J82" s="147"/>
      <c r="K82" s="64"/>
      <c r="L82" s="64"/>
      <c r="M82" s="64"/>
      <c r="W82" s="15"/>
      <c r="AJ82" s="15"/>
      <c r="AK82" s="15"/>
      <c r="AL82" s="15"/>
      <c r="AM82" s="15"/>
      <c r="AN82" s="15"/>
      <c r="AO82" s="15"/>
    </row>
    <row r="83" spans="1:52" ht="13.5" customHeight="1" x14ac:dyDescent="0.2">
      <c r="A83" s="2">
        <v>64</v>
      </c>
      <c r="B83" s="120"/>
      <c r="C83" s="68"/>
      <c r="D83" s="179"/>
      <c r="E83" s="69"/>
      <c r="F83" s="300"/>
      <c r="G83" s="136"/>
      <c r="H83" s="137" t="str">
        <f t="shared" si="0"/>
        <v/>
      </c>
      <c r="I83" s="138"/>
      <c r="J83" s="147"/>
      <c r="K83" s="64"/>
      <c r="L83" s="64"/>
      <c r="M83" s="64"/>
      <c r="W83" s="15"/>
      <c r="AJ83" s="15"/>
      <c r="AK83" s="15"/>
      <c r="AL83" s="15"/>
      <c r="AM83" s="15"/>
      <c r="AN83" s="15"/>
      <c r="AO83" s="15"/>
    </row>
    <row r="84" spans="1:52" ht="13.5" customHeight="1" x14ac:dyDescent="0.2">
      <c r="A84" s="2">
        <v>65</v>
      </c>
      <c r="B84" s="120"/>
      <c r="C84" s="68"/>
      <c r="D84" s="179"/>
      <c r="E84" s="69"/>
      <c r="F84" s="300"/>
      <c r="G84" s="136"/>
      <c r="H84" s="137" t="str">
        <f t="shared" si="0"/>
        <v/>
      </c>
      <c r="I84" s="138"/>
      <c r="J84" s="147"/>
      <c r="K84" s="64"/>
      <c r="L84" s="64"/>
      <c r="M84" s="64"/>
      <c r="W84" s="15"/>
      <c r="X84" s="15"/>
      <c r="Y84" s="15"/>
      <c r="Z84" s="15"/>
      <c r="AA84" s="12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</row>
    <row r="85" spans="1:52" ht="13.5" customHeight="1" x14ac:dyDescent="0.2">
      <c r="A85" s="2">
        <v>66</v>
      </c>
      <c r="B85" s="120"/>
      <c r="C85" s="68"/>
      <c r="D85" s="179"/>
      <c r="E85" s="69"/>
      <c r="F85" s="300"/>
      <c r="G85" s="136"/>
      <c r="H85" s="137" t="str">
        <f t="shared" si="0"/>
        <v/>
      </c>
      <c r="I85" s="138"/>
      <c r="J85" s="147"/>
      <c r="K85" s="64"/>
      <c r="L85" s="64"/>
      <c r="M85" s="64"/>
      <c r="W85" s="15"/>
      <c r="X85" s="15"/>
      <c r="Y85" s="15"/>
      <c r="Z85" s="15"/>
      <c r="AA85" s="12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</row>
    <row r="86" spans="1:52" ht="13.5" customHeight="1" x14ac:dyDescent="0.2">
      <c r="A86" s="2">
        <v>67</v>
      </c>
      <c r="B86" s="120"/>
      <c r="C86" s="68"/>
      <c r="D86" s="179"/>
      <c r="E86" s="69"/>
      <c r="F86" s="300"/>
      <c r="G86" s="136"/>
      <c r="H86" s="137" t="str">
        <f t="shared" si="0"/>
        <v/>
      </c>
      <c r="I86" s="138"/>
      <c r="J86" s="147"/>
      <c r="K86" s="64"/>
      <c r="L86" s="64"/>
      <c r="M86" s="64"/>
      <c r="W86" s="15"/>
      <c r="X86" s="37"/>
      <c r="Y86" s="39"/>
      <c r="Z86" s="38"/>
      <c r="AA86" s="38"/>
      <c r="AB86" s="41"/>
      <c r="AC86" s="38"/>
      <c r="AD86" s="38"/>
      <c r="AE86" s="38"/>
      <c r="AF86" s="41"/>
      <c r="AG86" s="38"/>
      <c r="AH86" s="25"/>
      <c r="AI86" s="15"/>
      <c r="AJ86" s="15"/>
      <c r="AK86" s="15"/>
      <c r="AL86" s="12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</row>
    <row r="87" spans="1:52" ht="13.5" customHeight="1" x14ac:dyDescent="0.2">
      <c r="A87" s="2">
        <v>68</v>
      </c>
      <c r="B87" s="120"/>
      <c r="C87" s="68"/>
      <c r="D87" s="179"/>
      <c r="E87" s="69"/>
      <c r="F87" s="300"/>
      <c r="G87" s="136"/>
      <c r="H87" s="137" t="str">
        <f t="shared" si="0"/>
        <v/>
      </c>
      <c r="I87" s="138"/>
      <c r="J87" s="147"/>
      <c r="K87" s="64"/>
      <c r="L87" s="64"/>
      <c r="M87" s="64"/>
      <c r="W87" s="15"/>
      <c r="X87" s="37"/>
      <c r="Y87" s="39"/>
      <c r="Z87" s="38"/>
      <c r="AA87" s="38"/>
      <c r="AB87" s="38"/>
      <c r="AC87" s="38"/>
      <c r="AD87" s="38"/>
      <c r="AE87" s="38"/>
      <c r="AF87" s="38"/>
      <c r="AG87" s="38"/>
      <c r="AH87" s="26"/>
      <c r="AI87" s="15"/>
      <c r="AJ87" s="15"/>
      <c r="AK87" s="15"/>
      <c r="AL87" s="12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</row>
    <row r="88" spans="1:52" ht="13.5" customHeight="1" x14ac:dyDescent="0.2">
      <c r="A88" s="2">
        <v>69</v>
      </c>
      <c r="B88" s="120"/>
      <c r="C88" s="68"/>
      <c r="D88" s="179"/>
      <c r="E88" s="69"/>
      <c r="F88" s="300"/>
      <c r="G88" s="136"/>
      <c r="H88" s="137" t="str">
        <f t="shared" ref="H88:H139" si="1">IF(D88="ND","&lt;"&amp;$I$12,IF(D88=0,"",TEXT(TEXT(D88,"."&amp;REPT("0",$G$14)&amp;"E+000"),"0"&amp;REPT(".",($G$14-(1+INT(LOG10(ABS(D88)))))&gt;0)&amp;REPT("0",($G$14-(1+INT(LOG10(ABS(D88)))))*(($G$14-(1+INT(LOG10(ABS(D88)))))&gt;0)))))</f>
        <v/>
      </c>
      <c r="I88" s="138"/>
      <c r="J88" s="147"/>
      <c r="K88" s="64"/>
      <c r="L88" s="64"/>
      <c r="M88" s="64"/>
      <c r="W88" s="15"/>
      <c r="X88" s="37"/>
      <c r="Y88" s="39"/>
      <c r="Z88" s="38"/>
      <c r="AA88" s="38"/>
      <c r="AB88" s="38"/>
      <c r="AC88" s="38"/>
      <c r="AD88" s="38"/>
      <c r="AE88" s="38"/>
      <c r="AF88" s="38"/>
      <c r="AG88" s="38"/>
      <c r="AH88" s="25"/>
      <c r="AI88" s="15"/>
      <c r="AJ88" s="15"/>
      <c r="AK88" s="15"/>
      <c r="AL88" s="12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</row>
    <row r="89" spans="1:52" ht="13.5" customHeight="1" x14ac:dyDescent="0.2">
      <c r="A89" s="2">
        <v>70</v>
      </c>
      <c r="B89" s="120"/>
      <c r="C89" s="68"/>
      <c r="D89" s="179"/>
      <c r="E89" s="69"/>
      <c r="F89" s="300"/>
      <c r="G89" s="136"/>
      <c r="H89" s="137" t="str">
        <f t="shared" si="1"/>
        <v/>
      </c>
      <c r="I89" s="138"/>
      <c r="J89" s="147"/>
      <c r="K89" s="64"/>
      <c r="L89" s="64"/>
      <c r="M89" s="64"/>
      <c r="W89" s="15"/>
      <c r="X89" s="37"/>
      <c r="Y89" s="39"/>
      <c r="Z89" s="38"/>
      <c r="AA89" s="38"/>
      <c r="AB89" s="38"/>
      <c r="AC89" s="38"/>
      <c r="AD89" s="38"/>
      <c r="AE89" s="38"/>
      <c r="AF89" s="38"/>
      <c r="AG89" s="38"/>
      <c r="AH89" s="25"/>
      <c r="AI89" s="15"/>
      <c r="AJ89" s="15"/>
      <c r="AK89" s="15"/>
      <c r="AL89" s="12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</row>
    <row r="90" spans="1:52" ht="13.5" customHeight="1" x14ac:dyDescent="0.2">
      <c r="A90" s="2">
        <v>71</v>
      </c>
      <c r="B90" s="120"/>
      <c r="C90" s="68"/>
      <c r="D90" s="179"/>
      <c r="E90" s="69"/>
      <c r="F90" s="300"/>
      <c r="G90" s="136"/>
      <c r="H90" s="137" t="str">
        <f t="shared" si="1"/>
        <v/>
      </c>
      <c r="I90" s="138"/>
      <c r="J90" s="147"/>
      <c r="K90" s="64"/>
      <c r="L90" s="64"/>
      <c r="M90" s="64"/>
      <c r="W90" s="15"/>
      <c r="X90" s="37"/>
      <c r="Y90" s="39"/>
      <c r="Z90" s="38"/>
      <c r="AA90" s="38"/>
      <c r="AB90" s="41"/>
      <c r="AC90" s="38"/>
      <c r="AD90" s="38"/>
      <c r="AE90" s="38"/>
      <c r="AF90" s="41"/>
      <c r="AG90" s="38"/>
      <c r="AH90" s="25"/>
      <c r="AI90" s="15"/>
      <c r="AJ90" s="15"/>
      <c r="AK90" s="15"/>
      <c r="AL90" s="12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</row>
    <row r="91" spans="1:52" ht="13.5" customHeight="1" x14ac:dyDescent="0.2">
      <c r="A91" s="2">
        <v>72</v>
      </c>
      <c r="B91" s="120"/>
      <c r="C91" s="68"/>
      <c r="D91" s="179"/>
      <c r="E91" s="69"/>
      <c r="F91" s="300"/>
      <c r="G91" s="136"/>
      <c r="H91" s="137" t="str">
        <f t="shared" si="1"/>
        <v/>
      </c>
      <c r="I91" s="138"/>
      <c r="J91" s="147"/>
      <c r="K91" s="64"/>
      <c r="L91" s="64"/>
      <c r="M91" s="64"/>
      <c r="W91" s="15"/>
      <c r="X91" s="37"/>
      <c r="Y91" s="39"/>
      <c r="Z91" s="38"/>
      <c r="AA91" s="38"/>
      <c r="AB91" s="41"/>
      <c r="AC91" s="38"/>
      <c r="AD91" s="38"/>
      <c r="AE91" s="38"/>
      <c r="AF91" s="38"/>
      <c r="AG91" s="38"/>
      <c r="AH91" s="26"/>
      <c r="AI91" s="15"/>
      <c r="AJ91" s="15"/>
      <c r="AK91" s="15"/>
      <c r="AL91" s="12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</row>
    <row r="92" spans="1:52" ht="13.5" customHeight="1" x14ac:dyDescent="0.2">
      <c r="A92" s="2">
        <v>73</v>
      </c>
      <c r="B92" s="120"/>
      <c r="C92" s="68"/>
      <c r="D92" s="179"/>
      <c r="E92" s="69"/>
      <c r="F92" s="300"/>
      <c r="G92" s="136"/>
      <c r="H92" s="137" t="str">
        <f t="shared" si="1"/>
        <v/>
      </c>
      <c r="I92" s="138"/>
      <c r="J92" s="147"/>
      <c r="K92" s="64"/>
      <c r="L92" s="64"/>
      <c r="M92" s="64"/>
      <c r="W92" s="15"/>
      <c r="X92" s="37"/>
      <c r="Y92" s="39"/>
      <c r="Z92" s="38"/>
      <c r="AA92" s="38"/>
      <c r="AB92" s="38"/>
      <c r="AC92" s="38"/>
      <c r="AD92" s="38"/>
      <c r="AE92" s="38"/>
      <c r="AF92" s="38"/>
      <c r="AG92" s="38"/>
      <c r="AH92" s="25"/>
      <c r="AI92" s="15"/>
      <c r="AJ92" s="15"/>
      <c r="AK92" s="15"/>
      <c r="AL92" s="12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</row>
    <row r="93" spans="1:52" ht="13.5" customHeight="1" x14ac:dyDescent="0.2">
      <c r="A93" s="2">
        <v>74</v>
      </c>
      <c r="B93" s="120"/>
      <c r="C93" s="68"/>
      <c r="D93" s="179"/>
      <c r="E93" s="69"/>
      <c r="F93" s="300"/>
      <c r="G93" s="136"/>
      <c r="H93" s="137" t="str">
        <f t="shared" si="1"/>
        <v/>
      </c>
      <c r="I93" s="138"/>
      <c r="J93" s="147"/>
      <c r="K93" s="64"/>
      <c r="L93" s="64"/>
      <c r="M93" s="64"/>
      <c r="W93" s="15"/>
      <c r="X93" s="37"/>
      <c r="Y93" s="39"/>
      <c r="Z93" s="38"/>
      <c r="AA93" s="38"/>
      <c r="AB93" s="38"/>
      <c r="AC93" s="38"/>
      <c r="AD93" s="38"/>
      <c r="AE93" s="38"/>
      <c r="AF93" s="38"/>
      <c r="AG93" s="38"/>
      <c r="AH93" s="25"/>
      <c r="AI93" s="15"/>
      <c r="AJ93" s="15"/>
      <c r="AK93" s="15"/>
      <c r="AL93" s="12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</row>
    <row r="94" spans="1:52" ht="13.5" customHeight="1" x14ac:dyDescent="0.2">
      <c r="A94" s="2">
        <v>75</v>
      </c>
      <c r="B94" s="120"/>
      <c r="C94" s="68"/>
      <c r="D94" s="179"/>
      <c r="E94" s="69"/>
      <c r="F94" s="300"/>
      <c r="G94" s="136"/>
      <c r="H94" s="137" t="str">
        <f t="shared" si="1"/>
        <v/>
      </c>
      <c r="I94" s="138"/>
      <c r="J94" s="147"/>
      <c r="K94" s="64"/>
      <c r="L94" s="64"/>
      <c r="M94" s="64"/>
      <c r="W94" s="15"/>
      <c r="X94" s="37"/>
      <c r="Y94" s="39"/>
      <c r="Z94" s="38"/>
      <c r="AA94" s="38"/>
      <c r="AB94" s="41"/>
      <c r="AC94" s="38"/>
      <c r="AD94" s="38"/>
      <c r="AE94" s="38"/>
      <c r="AF94" s="41"/>
      <c r="AG94" s="38"/>
      <c r="AH94" s="25"/>
      <c r="AI94" s="15"/>
      <c r="AJ94" s="15"/>
      <c r="AK94" s="15"/>
      <c r="AL94" s="12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</row>
    <row r="95" spans="1:52" ht="13.5" customHeight="1" x14ac:dyDescent="0.2">
      <c r="A95" s="2">
        <v>76</v>
      </c>
      <c r="B95" s="120"/>
      <c r="C95" s="68"/>
      <c r="D95" s="179"/>
      <c r="E95" s="69"/>
      <c r="F95" s="300"/>
      <c r="G95" s="136"/>
      <c r="H95" s="137" t="str">
        <f t="shared" si="1"/>
        <v/>
      </c>
      <c r="I95" s="138"/>
      <c r="J95" s="147"/>
      <c r="K95" s="64"/>
      <c r="L95" s="64"/>
      <c r="M95" s="64"/>
      <c r="W95" s="15"/>
      <c r="X95" s="30"/>
      <c r="Y95" s="30"/>
      <c r="Z95" s="28"/>
      <c r="AA95" s="28"/>
      <c r="AB95" s="28"/>
      <c r="AC95" s="28"/>
      <c r="AD95" s="28"/>
      <c r="AE95" s="28"/>
      <c r="AF95" s="28"/>
      <c r="AG95" s="28"/>
      <c r="AH95" s="26"/>
      <c r="AI95" s="15"/>
      <c r="AJ95" s="15"/>
      <c r="AK95" s="15"/>
      <c r="AL95" s="12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</row>
    <row r="96" spans="1:52" ht="13.5" customHeight="1" x14ac:dyDescent="0.2">
      <c r="A96" s="2">
        <v>77</v>
      </c>
      <c r="B96" s="120"/>
      <c r="C96" s="68"/>
      <c r="D96" s="179"/>
      <c r="E96" s="69"/>
      <c r="F96" s="300"/>
      <c r="G96" s="136"/>
      <c r="H96" s="137" t="str">
        <f t="shared" si="1"/>
        <v/>
      </c>
      <c r="I96" s="138"/>
      <c r="J96" s="147"/>
      <c r="K96" s="64"/>
      <c r="L96" s="64"/>
      <c r="M96" s="64"/>
      <c r="W96" s="15"/>
      <c r="X96" s="30"/>
      <c r="Y96" s="40"/>
      <c r="Z96" s="28"/>
      <c r="AA96" s="28"/>
      <c r="AB96" s="28"/>
      <c r="AC96" s="28"/>
      <c r="AD96" s="28"/>
      <c r="AE96" s="28"/>
      <c r="AF96" s="28"/>
      <c r="AG96" s="36"/>
      <c r="AH96" s="25"/>
      <c r="AI96" s="15"/>
      <c r="AJ96" s="15"/>
      <c r="AK96" s="15"/>
      <c r="AL96" s="12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</row>
    <row r="97" spans="1:52" ht="13.5" customHeight="1" x14ac:dyDescent="0.2">
      <c r="A97" s="2">
        <v>78</v>
      </c>
      <c r="B97" s="120"/>
      <c r="C97" s="68"/>
      <c r="D97" s="179"/>
      <c r="E97" s="69"/>
      <c r="F97" s="300"/>
      <c r="G97" s="136"/>
      <c r="H97" s="137" t="str">
        <f t="shared" si="1"/>
        <v/>
      </c>
      <c r="I97" s="138"/>
      <c r="J97" s="147"/>
      <c r="K97" s="64"/>
      <c r="L97" s="64"/>
      <c r="M97" s="64"/>
      <c r="W97" s="15"/>
      <c r="X97" s="30"/>
      <c r="Y97" s="30"/>
      <c r="Z97" s="28"/>
      <c r="AA97" s="28"/>
      <c r="AB97" s="28"/>
      <c r="AC97" s="28"/>
      <c r="AD97" s="28"/>
      <c r="AE97" s="28"/>
      <c r="AF97" s="28"/>
      <c r="AG97" s="28"/>
      <c r="AH97" s="25"/>
      <c r="AI97" s="15"/>
      <c r="AJ97" s="15"/>
      <c r="AK97" s="15"/>
      <c r="AL97" s="12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</row>
    <row r="98" spans="1:52" ht="13.5" customHeight="1" x14ac:dyDescent="0.2">
      <c r="A98" s="2">
        <v>79</v>
      </c>
      <c r="B98" s="120"/>
      <c r="C98" s="68"/>
      <c r="D98" s="179"/>
      <c r="E98" s="69"/>
      <c r="F98" s="300"/>
      <c r="G98" s="136"/>
      <c r="H98" s="137" t="str">
        <f t="shared" si="1"/>
        <v/>
      </c>
      <c r="I98" s="138"/>
      <c r="J98" s="147"/>
      <c r="K98" s="64"/>
      <c r="L98" s="64"/>
      <c r="M98" s="64"/>
      <c r="W98" s="15"/>
      <c r="X98" s="30"/>
      <c r="Y98" s="30"/>
      <c r="Z98" s="31"/>
      <c r="AA98" s="28"/>
      <c r="AB98" s="28"/>
      <c r="AC98" s="28"/>
      <c r="AD98" s="31"/>
      <c r="AE98" s="28"/>
      <c r="AF98" s="28"/>
      <c r="AG98" s="28"/>
      <c r="AH98" s="26"/>
      <c r="AI98" s="15"/>
      <c r="AJ98" s="15"/>
      <c r="AK98" s="15"/>
      <c r="AL98" s="12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</row>
    <row r="99" spans="1:52" ht="13.5" customHeight="1" x14ac:dyDescent="0.2">
      <c r="A99" s="2">
        <v>80</v>
      </c>
      <c r="B99" s="120"/>
      <c r="C99" s="68"/>
      <c r="D99" s="179"/>
      <c r="E99" s="69"/>
      <c r="F99" s="300"/>
      <c r="G99" s="136"/>
      <c r="H99" s="137" t="str">
        <f t="shared" si="1"/>
        <v/>
      </c>
      <c r="I99" s="138"/>
      <c r="J99" s="147"/>
      <c r="K99" s="64"/>
      <c r="L99" s="64"/>
      <c r="M99" s="64"/>
      <c r="W99" s="15"/>
      <c r="X99" s="30"/>
      <c r="Y99" s="30"/>
      <c r="Z99" s="28"/>
      <c r="AA99" s="28"/>
      <c r="AB99" s="28"/>
      <c r="AC99" s="28"/>
      <c r="AD99" s="31"/>
      <c r="AE99" s="28"/>
      <c r="AF99" s="28"/>
      <c r="AG99" s="28"/>
      <c r="AH99" s="25"/>
      <c r="AI99" s="15"/>
      <c r="AJ99" s="15"/>
      <c r="AK99" s="15"/>
      <c r="AL99" s="12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</row>
    <row r="100" spans="1:52" ht="13.5" customHeight="1" x14ac:dyDescent="0.2">
      <c r="A100" s="2">
        <v>81</v>
      </c>
      <c r="B100" s="120"/>
      <c r="C100" s="68"/>
      <c r="D100" s="179"/>
      <c r="E100" s="69"/>
      <c r="F100" s="300"/>
      <c r="G100" s="136"/>
      <c r="H100" s="137" t="str">
        <f t="shared" si="1"/>
        <v/>
      </c>
      <c r="I100" s="138"/>
      <c r="J100" s="147"/>
      <c r="K100" s="64"/>
      <c r="L100" s="64"/>
      <c r="M100" s="64"/>
      <c r="W100" s="15"/>
      <c r="X100" s="30"/>
      <c r="Y100" s="30"/>
      <c r="Z100" s="31"/>
      <c r="AA100" s="28"/>
      <c r="AB100" s="28"/>
      <c r="AC100" s="28"/>
      <c r="AD100" s="31"/>
      <c r="AE100" s="28"/>
      <c r="AF100" s="28"/>
      <c r="AG100" s="28"/>
      <c r="AH100" s="25"/>
      <c r="AI100" s="15"/>
      <c r="AJ100" s="15"/>
      <c r="AK100" s="15"/>
      <c r="AL100" s="12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</row>
    <row r="101" spans="1:52" ht="13.5" customHeight="1" x14ac:dyDescent="0.2">
      <c r="A101" s="2">
        <v>82</v>
      </c>
      <c r="B101" s="120"/>
      <c r="C101" s="68"/>
      <c r="D101" s="179"/>
      <c r="E101" s="69"/>
      <c r="F101" s="300"/>
      <c r="G101" s="136"/>
      <c r="H101" s="137" t="str">
        <f t="shared" si="1"/>
        <v/>
      </c>
      <c r="I101" s="138"/>
      <c r="J101" s="147"/>
      <c r="K101" s="64"/>
      <c r="L101" s="64"/>
      <c r="M101" s="64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25"/>
      <c r="AI101" s="15"/>
      <c r="AJ101" s="15"/>
      <c r="AK101" s="15"/>
      <c r="AL101" s="12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</row>
    <row r="102" spans="1:52" ht="13.5" customHeight="1" x14ac:dyDescent="0.2">
      <c r="A102" s="2">
        <v>83</v>
      </c>
      <c r="B102" s="120"/>
      <c r="C102" s="68"/>
      <c r="D102" s="179"/>
      <c r="E102" s="69"/>
      <c r="F102" s="300"/>
      <c r="G102" s="136"/>
      <c r="H102" s="137" t="str">
        <f t="shared" si="1"/>
        <v/>
      </c>
      <c r="I102" s="138"/>
      <c r="J102" s="147"/>
      <c r="K102" s="64"/>
      <c r="L102" s="64"/>
      <c r="M102" s="64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26"/>
      <c r="AI102" s="15"/>
      <c r="AJ102" s="15"/>
      <c r="AK102" s="15"/>
      <c r="AL102" s="12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</row>
    <row r="103" spans="1:52" ht="13.5" customHeight="1" x14ac:dyDescent="0.2">
      <c r="A103" s="2">
        <v>84</v>
      </c>
      <c r="B103" s="120"/>
      <c r="C103" s="68"/>
      <c r="D103" s="179"/>
      <c r="E103" s="69"/>
      <c r="F103" s="300"/>
      <c r="G103" s="136"/>
      <c r="H103" s="137" t="str">
        <f t="shared" si="1"/>
        <v/>
      </c>
      <c r="I103" s="138"/>
      <c r="J103" s="147"/>
      <c r="K103" s="64"/>
      <c r="L103" s="64"/>
      <c r="M103" s="64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25"/>
      <c r="AI103" s="15"/>
      <c r="AJ103" s="15"/>
      <c r="AK103" s="15"/>
      <c r="AL103" s="12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</row>
    <row r="104" spans="1:52" ht="13.5" customHeight="1" x14ac:dyDescent="0.2">
      <c r="A104" s="2">
        <v>85</v>
      </c>
      <c r="B104" s="120"/>
      <c r="C104" s="68"/>
      <c r="D104" s="179"/>
      <c r="E104" s="69"/>
      <c r="F104" s="300"/>
      <c r="G104" s="136"/>
      <c r="H104" s="137" t="str">
        <f t="shared" si="1"/>
        <v/>
      </c>
      <c r="I104" s="138"/>
      <c r="J104" s="147"/>
      <c r="K104" s="64"/>
      <c r="L104" s="64"/>
      <c r="M104" s="64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25"/>
      <c r="AI104" s="15"/>
      <c r="AJ104" s="15"/>
      <c r="AK104" s="15"/>
      <c r="AL104" s="12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</row>
    <row r="105" spans="1:52" ht="13.5" customHeight="1" x14ac:dyDescent="0.2">
      <c r="A105" s="2">
        <v>86</v>
      </c>
      <c r="B105" s="120"/>
      <c r="C105" s="68"/>
      <c r="D105" s="179"/>
      <c r="E105" s="69"/>
      <c r="F105" s="300"/>
      <c r="G105" s="136"/>
      <c r="H105" s="137" t="str">
        <f t="shared" si="1"/>
        <v/>
      </c>
      <c r="I105" s="138"/>
      <c r="J105" s="147"/>
      <c r="K105" s="64"/>
      <c r="L105" s="64"/>
      <c r="M105" s="64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25"/>
      <c r="AI105" s="15"/>
      <c r="AJ105" s="15"/>
      <c r="AK105" s="15"/>
      <c r="AL105" s="12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</row>
    <row r="106" spans="1:52" ht="13.5" customHeight="1" x14ac:dyDescent="0.2">
      <c r="A106" s="2">
        <v>87</v>
      </c>
      <c r="B106" s="120"/>
      <c r="C106" s="68"/>
      <c r="D106" s="179"/>
      <c r="E106" s="69"/>
      <c r="F106" s="300"/>
      <c r="G106" s="136"/>
      <c r="H106" s="137" t="str">
        <f t="shared" si="1"/>
        <v/>
      </c>
      <c r="I106" s="138"/>
      <c r="J106" s="147"/>
      <c r="K106" s="64"/>
      <c r="L106" s="64"/>
      <c r="M106" s="64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26"/>
      <c r="AI106" s="15"/>
      <c r="AJ106" s="15"/>
      <c r="AK106" s="15"/>
      <c r="AL106" s="12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</row>
    <row r="107" spans="1:52" ht="13.5" customHeight="1" x14ac:dyDescent="0.2">
      <c r="A107" s="2">
        <v>88</v>
      </c>
      <c r="B107" s="120"/>
      <c r="C107" s="68"/>
      <c r="D107" s="179"/>
      <c r="E107" s="69"/>
      <c r="F107" s="300"/>
      <c r="G107" s="136"/>
      <c r="H107" s="137" t="str">
        <f t="shared" si="1"/>
        <v/>
      </c>
      <c r="I107" s="138"/>
      <c r="J107" s="147"/>
      <c r="K107" s="64"/>
      <c r="L107" s="64"/>
      <c r="M107" s="64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25"/>
      <c r="AI107" s="15"/>
      <c r="AJ107" s="15"/>
      <c r="AK107" s="15"/>
      <c r="AL107" s="12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</row>
    <row r="108" spans="1:52" ht="13.5" customHeight="1" x14ac:dyDescent="0.2">
      <c r="A108" s="2">
        <v>89</v>
      </c>
      <c r="B108" s="120"/>
      <c r="C108" s="68"/>
      <c r="D108" s="179"/>
      <c r="E108" s="69"/>
      <c r="F108" s="300"/>
      <c r="G108" s="136"/>
      <c r="H108" s="137" t="str">
        <f t="shared" si="1"/>
        <v/>
      </c>
      <c r="I108" s="138"/>
      <c r="J108" s="147"/>
      <c r="K108" s="64"/>
      <c r="L108" s="64"/>
      <c r="M108" s="64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26"/>
      <c r="AI108" s="15"/>
      <c r="AJ108" s="15"/>
      <c r="AK108" s="15"/>
      <c r="AL108" s="12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</row>
    <row r="109" spans="1:52" ht="13.5" customHeight="1" x14ac:dyDescent="0.2">
      <c r="A109" s="2">
        <v>90</v>
      </c>
      <c r="B109" s="120"/>
      <c r="C109" s="68"/>
      <c r="D109" s="179"/>
      <c r="E109" s="69"/>
      <c r="F109" s="300"/>
      <c r="G109" s="136"/>
      <c r="H109" s="137" t="str">
        <f t="shared" si="1"/>
        <v/>
      </c>
      <c r="I109" s="138"/>
      <c r="J109" s="147"/>
      <c r="K109" s="64"/>
      <c r="L109" s="64"/>
      <c r="M109" s="64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25"/>
      <c r="AI109" s="15"/>
      <c r="AJ109" s="15"/>
      <c r="AK109" s="15"/>
      <c r="AL109" s="12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</row>
    <row r="110" spans="1:52" ht="13.5" customHeight="1" x14ac:dyDescent="0.2">
      <c r="A110" s="2">
        <v>91</v>
      </c>
      <c r="B110" s="120"/>
      <c r="C110" s="68"/>
      <c r="D110" s="179"/>
      <c r="E110" s="69"/>
      <c r="F110" s="300"/>
      <c r="G110" s="136"/>
      <c r="H110" s="137" t="str">
        <f t="shared" si="1"/>
        <v/>
      </c>
      <c r="I110" s="138"/>
      <c r="J110" s="147"/>
      <c r="K110" s="64"/>
      <c r="L110" s="64"/>
      <c r="M110" s="64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25"/>
      <c r="AI110" s="15"/>
      <c r="AJ110" s="15"/>
      <c r="AK110" s="15"/>
      <c r="AL110" s="12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</row>
    <row r="111" spans="1:52" ht="13.5" customHeight="1" x14ac:dyDescent="0.2">
      <c r="A111" s="2">
        <v>92</v>
      </c>
      <c r="B111" s="120"/>
      <c r="C111" s="68"/>
      <c r="D111" s="179"/>
      <c r="E111" s="69"/>
      <c r="F111" s="300"/>
      <c r="G111" s="136"/>
      <c r="H111" s="137" t="str">
        <f t="shared" si="1"/>
        <v/>
      </c>
      <c r="I111" s="138"/>
      <c r="J111" s="147"/>
      <c r="K111" s="64"/>
      <c r="L111" s="64"/>
      <c r="M111" s="64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25"/>
      <c r="AI111" s="15"/>
      <c r="AJ111" s="15"/>
      <c r="AK111" s="15"/>
      <c r="AL111" s="12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</row>
    <row r="112" spans="1:52" ht="13.5" customHeight="1" x14ac:dyDescent="0.2">
      <c r="A112" s="2">
        <v>93</v>
      </c>
      <c r="B112" s="120"/>
      <c r="C112" s="68"/>
      <c r="D112" s="179"/>
      <c r="E112" s="69"/>
      <c r="F112" s="300"/>
      <c r="G112" s="136"/>
      <c r="H112" s="137" t="str">
        <f t="shared" si="1"/>
        <v/>
      </c>
      <c r="I112" s="138"/>
      <c r="J112" s="147"/>
      <c r="K112" s="64"/>
      <c r="L112" s="64"/>
      <c r="M112" s="64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26"/>
      <c r="AI112" s="15"/>
      <c r="AJ112" s="15"/>
      <c r="AK112" s="15"/>
      <c r="AL112" s="12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</row>
    <row r="113" spans="1:52" ht="13.5" customHeight="1" x14ac:dyDescent="0.2">
      <c r="A113" s="2">
        <v>94</v>
      </c>
      <c r="B113" s="120"/>
      <c r="C113" s="68"/>
      <c r="D113" s="179"/>
      <c r="E113" s="69"/>
      <c r="F113" s="300"/>
      <c r="G113" s="136"/>
      <c r="H113" s="137" t="str">
        <f t="shared" si="1"/>
        <v/>
      </c>
      <c r="I113" s="138"/>
      <c r="J113" s="147"/>
      <c r="K113" s="64"/>
      <c r="L113" s="64"/>
      <c r="M113" s="64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25"/>
      <c r="AI113" s="15"/>
      <c r="AJ113" s="15"/>
      <c r="AK113" s="15"/>
      <c r="AL113" s="12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</row>
    <row r="114" spans="1:52" ht="13.5" customHeight="1" x14ac:dyDescent="0.2">
      <c r="A114" s="2">
        <v>95</v>
      </c>
      <c r="B114" s="120"/>
      <c r="C114" s="68"/>
      <c r="D114" s="179"/>
      <c r="E114" s="69"/>
      <c r="F114" s="300"/>
      <c r="G114" s="136"/>
      <c r="H114" s="137" t="str">
        <f t="shared" si="1"/>
        <v/>
      </c>
      <c r="I114" s="138"/>
      <c r="J114" s="147"/>
      <c r="K114" s="64"/>
      <c r="L114" s="64"/>
      <c r="M114" s="64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25"/>
      <c r="AI114" s="15"/>
      <c r="AJ114" s="15"/>
      <c r="AK114" s="15"/>
      <c r="AL114" s="12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</row>
    <row r="115" spans="1:52" ht="13.5" customHeight="1" x14ac:dyDescent="0.2">
      <c r="A115" s="2">
        <v>96</v>
      </c>
      <c r="B115" s="120"/>
      <c r="C115" s="68"/>
      <c r="D115" s="179"/>
      <c r="E115" s="69"/>
      <c r="F115" s="300"/>
      <c r="G115" s="136"/>
      <c r="H115" s="137" t="str">
        <f t="shared" si="1"/>
        <v/>
      </c>
      <c r="I115" s="138"/>
      <c r="J115" s="147"/>
      <c r="K115" s="64"/>
      <c r="L115" s="64"/>
      <c r="M115" s="64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25"/>
      <c r="AI115" s="15"/>
      <c r="AJ115" s="15"/>
      <c r="AK115" s="15"/>
      <c r="AL115" s="12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</row>
    <row r="116" spans="1:52" ht="13.5" customHeight="1" x14ac:dyDescent="0.2">
      <c r="A116" s="2">
        <v>97</v>
      </c>
      <c r="B116" s="120"/>
      <c r="C116" s="68"/>
      <c r="D116" s="179"/>
      <c r="E116" s="69"/>
      <c r="F116" s="300"/>
      <c r="G116" s="136"/>
      <c r="H116" s="137" t="str">
        <f t="shared" si="1"/>
        <v/>
      </c>
      <c r="I116" s="138"/>
      <c r="J116" s="147"/>
      <c r="K116" s="64"/>
      <c r="L116" s="64"/>
      <c r="M116" s="64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26"/>
      <c r="AI116" s="15"/>
      <c r="AJ116" s="15"/>
      <c r="AK116" s="15"/>
      <c r="AL116" s="12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</row>
    <row r="117" spans="1:52" ht="13.5" customHeight="1" x14ac:dyDescent="0.2">
      <c r="A117" s="2">
        <v>98</v>
      </c>
      <c r="B117" s="120"/>
      <c r="C117" s="68"/>
      <c r="D117" s="179"/>
      <c r="E117" s="69"/>
      <c r="F117" s="300"/>
      <c r="G117" s="136"/>
      <c r="H117" s="137" t="str">
        <f t="shared" si="1"/>
        <v/>
      </c>
      <c r="I117" s="138"/>
      <c r="J117" s="147"/>
      <c r="K117" s="64"/>
      <c r="L117" s="64"/>
      <c r="M117" s="64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25"/>
      <c r="AI117" s="15"/>
      <c r="AJ117" s="15"/>
      <c r="AK117" s="15"/>
      <c r="AL117" s="12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</row>
    <row r="118" spans="1:52" ht="13.5" customHeight="1" x14ac:dyDescent="0.2">
      <c r="A118" s="2">
        <v>99</v>
      </c>
      <c r="B118" s="120"/>
      <c r="C118" s="68"/>
      <c r="D118" s="179"/>
      <c r="E118" s="69"/>
      <c r="F118" s="300"/>
      <c r="G118" s="136"/>
      <c r="H118" s="137" t="str">
        <f t="shared" si="1"/>
        <v/>
      </c>
      <c r="I118" s="138"/>
      <c r="J118" s="147"/>
      <c r="K118" s="64"/>
      <c r="L118" s="64"/>
      <c r="M118" s="64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25"/>
      <c r="AI118" s="15"/>
      <c r="AJ118" s="15"/>
      <c r="AK118" s="15"/>
      <c r="AL118" s="12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</row>
    <row r="119" spans="1:52" ht="13.5" customHeight="1" x14ac:dyDescent="0.2">
      <c r="A119" s="2">
        <v>100</v>
      </c>
      <c r="B119" s="120"/>
      <c r="C119" s="68"/>
      <c r="D119" s="179"/>
      <c r="E119" s="69"/>
      <c r="F119" s="300"/>
      <c r="G119" s="136"/>
      <c r="H119" s="137" t="str">
        <f t="shared" si="1"/>
        <v/>
      </c>
      <c r="I119" s="138"/>
      <c r="J119" s="147"/>
      <c r="K119" s="64"/>
      <c r="L119" s="64"/>
      <c r="M119" s="64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26"/>
      <c r="AI119" s="15"/>
      <c r="AJ119" s="15"/>
      <c r="AK119" s="15"/>
      <c r="AL119" s="12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</row>
    <row r="120" spans="1:52" ht="13.5" customHeight="1" x14ac:dyDescent="0.2">
      <c r="A120" s="2">
        <v>101</v>
      </c>
      <c r="B120" s="120"/>
      <c r="C120" s="68"/>
      <c r="D120" s="179"/>
      <c r="E120" s="69"/>
      <c r="F120" s="300"/>
      <c r="G120" s="136"/>
      <c r="H120" s="137" t="str">
        <f t="shared" si="1"/>
        <v/>
      </c>
      <c r="I120" s="138"/>
      <c r="J120" s="147"/>
      <c r="K120" s="64"/>
      <c r="L120" s="64"/>
      <c r="M120" s="64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25"/>
      <c r="AI120" s="15"/>
      <c r="AJ120" s="15"/>
      <c r="AK120" s="15"/>
      <c r="AL120" s="12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</row>
    <row r="121" spans="1:52" ht="13.5" customHeight="1" x14ac:dyDescent="0.2">
      <c r="A121" s="2">
        <v>102</v>
      </c>
      <c r="B121" s="120"/>
      <c r="C121" s="68"/>
      <c r="D121" s="179"/>
      <c r="E121" s="69"/>
      <c r="F121" s="300"/>
      <c r="G121" s="136"/>
      <c r="H121" s="137" t="str">
        <f t="shared" si="1"/>
        <v/>
      </c>
      <c r="I121" s="138"/>
      <c r="J121" s="147"/>
      <c r="K121" s="64"/>
      <c r="L121" s="64"/>
      <c r="M121" s="64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25"/>
      <c r="AI121" s="15"/>
      <c r="AJ121" s="15"/>
      <c r="AK121" s="15"/>
      <c r="AL121" s="12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</row>
    <row r="122" spans="1:52" ht="13.5" customHeight="1" x14ac:dyDescent="0.2">
      <c r="A122" s="2">
        <v>103</v>
      </c>
      <c r="B122" s="120"/>
      <c r="C122" s="68"/>
      <c r="D122" s="179"/>
      <c r="E122" s="69"/>
      <c r="F122" s="300"/>
      <c r="G122" s="136"/>
      <c r="H122" s="137" t="str">
        <f t="shared" si="1"/>
        <v/>
      </c>
      <c r="I122" s="138"/>
      <c r="J122" s="147"/>
      <c r="K122" s="64"/>
      <c r="L122" s="64"/>
      <c r="M122" s="64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25"/>
      <c r="AI122" s="15"/>
      <c r="AJ122" s="15"/>
      <c r="AK122" s="15"/>
      <c r="AL122" s="12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</row>
    <row r="123" spans="1:52" ht="13.5" customHeight="1" x14ac:dyDescent="0.2">
      <c r="A123" s="2">
        <v>104</v>
      </c>
      <c r="B123" s="120"/>
      <c r="C123" s="68"/>
      <c r="D123" s="179"/>
      <c r="E123" s="69"/>
      <c r="F123" s="300"/>
      <c r="G123" s="136"/>
      <c r="H123" s="137" t="str">
        <f t="shared" si="1"/>
        <v/>
      </c>
      <c r="I123" s="138"/>
      <c r="J123" s="147"/>
      <c r="K123" s="64"/>
      <c r="L123" s="64"/>
      <c r="M123" s="64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26"/>
      <c r="AI123" s="15"/>
      <c r="AJ123" s="15"/>
      <c r="AK123" s="15"/>
      <c r="AL123" s="12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</row>
    <row r="124" spans="1:52" ht="13.5" customHeight="1" x14ac:dyDescent="0.2">
      <c r="A124" s="2">
        <v>105</v>
      </c>
      <c r="B124" s="120"/>
      <c r="C124" s="68"/>
      <c r="D124" s="179"/>
      <c r="E124" s="69"/>
      <c r="F124" s="300"/>
      <c r="G124" s="136"/>
      <c r="H124" s="137" t="str">
        <f t="shared" si="1"/>
        <v/>
      </c>
      <c r="I124" s="138"/>
      <c r="J124" s="147"/>
      <c r="K124" s="64"/>
      <c r="L124" s="64"/>
      <c r="M124" s="64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25"/>
      <c r="AI124" s="15"/>
      <c r="AJ124" s="15"/>
      <c r="AK124" s="15"/>
      <c r="AL124" s="12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</row>
    <row r="125" spans="1:52" ht="13.5" customHeight="1" x14ac:dyDescent="0.2">
      <c r="A125" s="2">
        <v>106</v>
      </c>
      <c r="B125" s="120"/>
      <c r="C125" s="68"/>
      <c r="D125" s="179"/>
      <c r="E125" s="69"/>
      <c r="F125" s="300"/>
      <c r="G125" s="136"/>
      <c r="H125" s="137" t="str">
        <f t="shared" si="1"/>
        <v/>
      </c>
      <c r="I125" s="138"/>
      <c r="J125" s="147"/>
      <c r="K125" s="64"/>
      <c r="L125" s="64"/>
      <c r="M125" s="64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25"/>
      <c r="AI125" s="15"/>
      <c r="AJ125" s="15"/>
      <c r="AK125" s="15"/>
      <c r="AL125" s="12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</row>
    <row r="126" spans="1:52" ht="13.5" customHeight="1" x14ac:dyDescent="0.2">
      <c r="A126" s="2">
        <v>107</v>
      </c>
      <c r="B126" s="120"/>
      <c r="C126" s="68"/>
      <c r="D126" s="179"/>
      <c r="E126" s="69"/>
      <c r="F126" s="300"/>
      <c r="G126" s="136"/>
      <c r="H126" s="137" t="str">
        <f t="shared" si="1"/>
        <v/>
      </c>
      <c r="I126" s="138"/>
      <c r="J126" s="147"/>
      <c r="K126" s="64"/>
      <c r="L126" s="64"/>
      <c r="M126" s="64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25"/>
      <c r="AI126" s="15"/>
      <c r="AJ126" s="15"/>
      <c r="AK126" s="15"/>
      <c r="AL126" s="12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</row>
    <row r="127" spans="1:52" ht="13.5" customHeight="1" x14ac:dyDescent="0.2">
      <c r="A127" s="2">
        <v>108</v>
      </c>
      <c r="B127" s="120"/>
      <c r="C127" s="68"/>
      <c r="D127" s="179"/>
      <c r="E127" s="69"/>
      <c r="F127" s="300"/>
      <c r="G127" s="136"/>
      <c r="H127" s="137" t="str">
        <f t="shared" si="1"/>
        <v/>
      </c>
      <c r="I127" s="138"/>
      <c r="J127" s="147"/>
      <c r="K127" s="64"/>
      <c r="L127" s="64"/>
      <c r="M127" s="64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26"/>
      <c r="AI127" s="15"/>
      <c r="AJ127" s="15"/>
      <c r="AK127" s="15"/>
      <c r="AL127" s="12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</row>
    <row r="128" spans="1:52" ht="13.5" customHeight="1" x14ac:dyDescent="0.2">
      <c r="A128" s="2">
        <v>109</v>
      </c>
      <c r="B128" s="120"/>
      <c r="C128" s="68"/>
      <c r="D128" s="179"/>
      <c r="E128" s="69"/>
      <c r="F128" s="300"/>
      <c r="G128" s="136"/>
      <c r="H128" s="137" t="str">
        <f t="shared" si="1"/>
        <v/>
      </c>
      <c r="I128" s="138"/>
      <c r="J128" s="147"/>
      <c r="K128" s="64"/>
      <c r="L128" s="64"/>
      <c r="M128" s="64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25"/>
      <c r="AI128" s="15"/>
      <c r="AJ128" s="15"/>
      <c r="AK128" s="15"/>
      <c r="AL128" s="12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</row>
    <row r="129" spans="1:52" ht="13.5" customHeight="1" x14ac:dyDescent="0.2">
      <c r="A129" s="2">
        <v>110</v>
      </c>
      <c r="B129" s="120"/>
      <c r="C129" s="68"/>
      <c r="D129" s="179"/>
      <c r="E129" s="69"/>
      <c r="F129" s="300"/>
      <c r="G129" s="136"/>
      <c r="H129" s="137" t="str">
        <f t="shared" si="1"/>
        <v/>
      </c>
      <c r="I129" s="138"/>
      <c r="J129" s="147"/>
      <c r="K129" s="64"/>
      <c r="L129" s="64"/>
      <c r="M129" s="64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2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</row>
    <row r="130" spans="1:52" ht="13.5" customHeight="1" x14ac:dyDescent="0.2">
      <c r="A130" s="2">
        <v>111</v>
      </c>
      <c r="B130" s="120"/>
      <c r="C130" s="68"/>
      <c r="D130" s="179"/>
      <c r="E130" s="69"/>
      <c r="F130" s="300"/>
      <c r="G130" s="136"/>
      <c r="H130" s="137" t="str">
        <f t="shared" si="1"/>
        <v/>
      </c>
      <c r="I130" s="138"/>
      <c r="J130" s="147"/>
      <c r="K130" s="64"/>
      <c r="L130" s="64"/>
      <c r="M130" s="64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</row>
    <row r="131" spans="1:52" ht="13.5" customHeight="1" x14ac:dyDescent="0.2">
      <c r="A131" s="2">
        <v>112</v>
      </c>
      <c r="B131" s="120"/>
      <c r="C131" s="68"/>
      <c r="D131" s="179"/>
      <c r="E131" s="69"/>
      <c r="F131" s="300"/>
      <c r="G131" s="136"/>
      <c r="H131" s="137" t="str">
        <f t="shared" si="1"/>
        <v/>
      </c>
      <c r="I131" s="138"/>
      <c r="J131" s="147"/>
      <c r="K131" s="64"/>
      <c r="L131" s="64"/>
      <c r="M131" s="64"/>
    </row>
    <row r="132" spans="1:52" ht="13.5" customHeight="1" x14ac:dyDescent="0.2">
      <c r="A132" s="2">
        <v>113</v>
      </c>
      <c r="B132" s="120"/>
      <c r="C132" s="68"/>
      <c r="D132" s="179"/>
      <c r="E132" s="69"/>
      <c r="F132" s="300"/>
      <c r="G132" s="136"/>
      <c r="H132" s="137" t="str">
        <f t="shared" si="1"/>
        <v/>
      </c>
      <c r="I132" s="138"/>
      <c r="J132" s="147"/>
      <c r="K132" s="64"/>
      <c r="L132" s="64"/>
      <c r="M132" s="64"/>
    </row>
    <row r="133" spans="1:52" ht="13.5" customHeight="1" x14ac:dyDescent="0.2">
      <c r="A133" s="2">
        <v>114</v>
      </c>
      <c r="B133" s="120"/>
      <c r="C133" s="68"/>
      <c r="D133" s="179"/>
      <c r="E133" s="69"/>
      <c r="F133" s="300"/>
      <c r="G133" s="136"/>
      <c r="H133" s="137" t="str">
        <f t="shared" si="1"/>
        <v/>
      </c>
      <c r="I133" s="138"/>
      <c r="J133" s="147"/>
      <c r="K133" s="64"/>
      <c r="L133" s="64"/>
      <c r="M133" s="64"/>
    </row>
    <row r="134" spans="1:52" ht="13.5" customHeight="1" x14ac:dyDescent="0.2">
      <c r="A134" s="2">
        <v>115</v>
      </c>
      <c r="B134" s="120"/>
      <c r="C134" s="68"/>
      <c r="D134" s="179"/>
      <c r="E134" s="69"/>
      <c r="F134" s="300"/>
      <c r="G134" s="136"/>
      <c r="H134" s="137" t="str">
        <f t="shared" si="1"/>
        <v/>
      </c>
      <c r="I134" s="138"/>
      <c r="J134" s="147"/>
      <c r="K134" s="64"/>
      <c r="L134" s="64"/>
      <c r="M134" s="64"/>
    </row>
    <row r="135" spans="1:52" ht="13.5" customHeight="1" x14ac:dyDescent="0.2">
      <c r="A135" s="2">
        <v>116</v>
      </c>
      <c r="B135" s="120"/>
      <c r="C135" s="68"/>
      <c r="D135" s="179"/>
      <c r="E135" s="69"/>
      <c r="F135" s="300"/>
      <c r="G135" s="136"/>
      <c r="H135" s="137" t="str">
        <f t="shared" si="1"/>
        <v/>
      </c>
      <c r="I135" s="138"/>
      <c r="J135" s="147"/>
      <c r="K135" s="64"/>
      <c r="L135" s="64"/>
      <c r="M135" s="64"/>
    </row>
    <row r="136" spans="1:52" ht="13.5" customHeight="1" x14ac:dyDescent="0.2">
      <c r="A136" s="2">
        <v>117</v>
      </c>
      <c r="B136" s="120"/>
      <c r="C136" s="68"/>
      <c r="D136" s="179"/>
      <c r="E136" s="69"/>
      <c r="F136" s="300"/>
      <c r="G136" s="136"/>
      <c r="H136" s="137" t="str">
        <f t="shared" si="1"/>
        <v/>
      </c>
      <c r="I136" s="138"/>
      <c r="J136" s="147"/>
      <c r="K136" s="64"/>
      <c r="L136" s="64"/>
      <c r="M136" s="64"/>
    </row>
    <row r="137" spans="1:52" ht="13.5" customHeight="1" x14ac:dyDescent="0.2">
      <c r="A137" s="2">
        <v>118</v>
      </c>
      <c r="B137" s="120"/>
      <c r="C137" s="68"/>
      <c r="D137" s="179"/>
      <c r="E137" s="69"/>
      <c r="F137" s="300"/>
      <c r="G137" s="136"/>
      <c r="H137" s="137" t="str">
        <f t="shared" si="1"/>
        <v/>
      </c>
      <c r="I137" s="138"/>
      <c r="J137" s="147"/>
      <c r="K137" s="64"/>
      <c r="L137" s="64"/>
      <c r="M137" s="64"/>
    </row>
    <row r="138" spans="1:52" ht="13.5" customHeight="1" x14ac:dyDescent="0.2">
      <c r="A138" s="2">
        <v>119</v>
      </c>
      <c r="B138" s="120"/>
      <c r="C138" s="68"/>
      <c r="D138" s="179"/>
      <c r="E138" s="69"/>
      <c r="F138" s="300"/>
      <c r="G138" s="136"/>
      <c r="H138" s="137" t="str">
        <f t="shared" si="1"/>
        <v/>
      </c>
      <c r="I138" s="138"/>
      <c r="J138" s="147"/>
      <c r="K138" s="64"/>
      <c r="L138" s="64"/>
      <c r="M138" s="64"/>
    </row>
    <row r="139" spans="1:52" ht="13.5" customHeight="1" thickBot="1" x14ac:dyDescent="0.25">
      <c r="A139" s="2">
        <v>120</v>
      </c>
      <c r="B139" s="120"/>
      <c r="C139" s="71"/>
      <c r="D139" s="179"/>
      <c r="E139" s="72"/>
      <c r="F139" s="300"/>
      <c r="G139" s="148"/>
      <c r="H139" s="149" t="str">
        <f t="shared" si="1"/>
        <v/>
      </c>
      <c r="I139" s="150"/>
      <c r="J139" s="147"/>
      <c r="K139" s="64"/>
      <c r="L139" s="64"/>
      <c r="M139" s="64"/>
    </row>
    <row r="140" spans="1:52" ht="13.5" customHeight="1" thickBot="1" x14ac:dyDescent="0.25">
      <c r="A140" s="1"/>
      <c r="B140" s="151"/>
      <c r="C140" s="152"/>
      <c r="D140" s="152"/>
      <c r="E140" s="152"/>
      <c r="F140" s="152"/>
      <c r="G140" s="152"/>
      <c r="H140" s="152"/>
      <c r="I140" s="152"/>
      <c r="J140" s="153"/>
      <c r="K140" s="64"/>
      <c r="L140" s="64"/>
      <c r="M140" s="64"/>
    </row>
    <row r="141" spans="1:52" ht="13.5" thickTop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</row>
    <row r="142" spans="1:52" x14ac:dyDescent="0.2">
      <c r="A142" s="1"/>
    </row>
    <row r="143" spans="1:52" x14ac:dyDescent="0.2">
      <c r="A143" s="1"/>
    </row>
    <row r="144" spans="1:52" x14ac:dyDescent="0.2">
      <c r="A144" s="1"/>
    </row>
    <row r="145" spans="1:67" x14ac:dyDescent="0.2">
      <c r="A145" s="1"/>
    </row>
    <row r="146" spans="1:67" x14ac:dyDescent="0.2">
      <c r="A146" s="1"/>
    </row>
    <row r="147" spans="1:67" x14ac:dyDescent="0.2">
      <c r="A147" s="1"/>
    </row>
    <row r="148" spans="1:67" x14ac:dyDescent="0.2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</row>
    <row r="149" spans="1:67" x14ac:dyDescent="0.2">
      <c r="A149" s="1"/>
    </row>
    <row r="150" spans="1:67" x14ac:dyDescent="0.2">
      <c r="A150" s="1"/>
    </row>
    <row r="151" spans="1:67" x14ac:dyDescent="0.2">
      <c r="A151" s="1"/>
    </row>
    <row r="152" spans="1:67" ht="13.5" thickBot="1" x14ac:dyDescent="0.25">
      <c r="A152" s="1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286" t="s">
        <v>115</v>
      </c>
      <c r="AZ152" s="286"/>
      <c r="BA152" s="286"/>
      <c r="BB152" s="286"/>
      <c r="BC152" s="66"/>
      <c r="BD152" s="286" t="s">
        <v>116</v>
      </c>
      <c r="BE152" s="286"/>
      <c r="BF152" s="286"/>
      <c r="BG152" s="286"/>
      <c r="BH152" s="286"/>
      <c r="BI152" s="66"/>
      <c r="BJ152" s="359" t="s">
        <v>117</v>
      </c>
      <c r="BK152" s="359"/>
      <c r="BL152" s="164"/>
      <c r="BM152" s="359" t="s">
        <v>118</v>
      </c>
      <c r="BN152" s="359"/>
      <c r="BO152" s="359"/>
    </row>
    <row r="153" spans="1:67" x14ac:dyDescent="0.2">
      <c r="A153" s="1"/>
      <c r="U153" s="73"/>
      <c r="V153" s="74"/>
      <c r="W153" s="74"/>
      <c r="X153" s="74"/>
      <c r="Y153" s="75"/>
      <c r="Z153" s="66"/>
      <c r="AA153" s="73"/>
      <c r="AB153" s="74"/>
      <c r="AC153" s="74"/>
      <c r="AD153" s="74"/>
      <c r="AE153" s="75"/>
      <c r="AF153" s="66"/>
      <c r="AG153" s="73"/>
      <c r="AH153" s="74"/>
      <c r="AI153" s="74"/>
      <c r="AJ153" s="74"/>
      <c r="AK153" s="75"/>
      <c r="AL153" s="66"/>
      <c r="AM153" s="73"/>
      <c r="AN153" s="74"/>
      <c r="AO153" s="74"/>
      <c r="AP153" s="74"/>
      <c r="AQ153" s="75"/>
      <c r="AR153" s="66"/>
      <c r="AS153" s="73"/>
      <c r="AT153" s="74"/>
      <c r="AU153" s="74"/>
      <c r="AV153" s="74"/>
      <c r="AW153" s="75"/>
      <c r="AX153" s="66"/>
      <c r="AY153" s="286"/>
      <c r="AZ153" s="286"/>
      <c r="BA153" s="286"/>
      <c r="BB153" s="286"/>
      <c r="BC153" s="66"/>
      <c r="BD153" s="286"/>
      <c r="BE153" s="286"/>
      <c r="BF153" s="286"/>
      <c r="BG153" s="286"/>
      <c r="BH153" s="286"/>
      <c r="BI153" s="66"/>
      <c r="BJ153" s="359"/>
      <c r="BK153" s="359"/>
      <c r="BL153" s="164"/>
      <c r="BM153" s="359"/>
      <c r="BN153" s="359"/>
      <c r="BO153" s="359"/>
    </row>
    <row r="154" spans="1:67" ht="18" x14ac:dyDescent="0.25">
      <c r="A154" s="1"/>
      <c r="N154" t="s">
        <v>13</v>
      </c>
      <c r="Q154" t="s">
        <v>15</v>
      </c>
      <c r="U154" s="76"/>
      <c r="V154" s="77" t="s">
        <v>47</v>
      </c>
      <c r="W154" s="77"/>
      <c r="X154" s="78"/>
      <c r="Y154" s="79"/>
      <c r="Z154" s="66"/>
      <c r="AA154" s="76"/>
      <c r="AB154" s="77" t="s">
        <v>48</v>
      </c>
      <c r="AC154" s="78"/>
      <c r="AD154" s="80"/>
      <c r="AE154" s="79"/>
      <c r="AF154" s="66"/>
      <c r="AG154" s="81"/>
      <c r="AH154" s="77" t="s">
        <v>49</v>
      </c>
      <c r="AI154" s="78"/>
      <c r="AJ154" s="78"/>
      <c r="AK154" s="82"/>
      <c r="AL154" s="66"/>
      <c r="AM154" s="81"/>
      <c r="AN154" s="77" t="s">
        <v>81</v>
      </c>
      <c r="AO154" s="83"/>
      <c r="AP154" s="80"/>
      <c r="AQ154" s="79"/>
      <c r="AR154" s="66"/>
      <c r="AS154" s="76"/>
      <c r="AT154" s="84" t="s">
        <v>110</v>
      </c>
      <c r="AU154" s="78"/>
      <c r="AV154" s="80"/>
      <c r="AW154" s="79"/>
      <c r="AX154" s="66"/>
      <c r="AY154" s="85"/>
      <c r="AZ154" s="85"/>
      <c r="BA154" s="85" t="s">
        <v>77</v>
      </c>
      <c r="BB154" s="85"/>
      <c r="BC154" s="66"/>
      <c r="BD154" s="86" t="s">
        <v>10</v>
      </c>
      <c r="BE154" s="85"/>
      <c r="BF154" s="87"/>
      <c r="BG154" s="88"/>
      <c r="BH154" s="88"/>
      <c r="BI154" s="89"/>
      <c r="BJ154" s="174"/>
      <c r="BK154" s="174"/>
      <c r="BL154" s="164"/>
      <c r="BM154" s="165"/>
      <c r="BN154" s="165"/>
      <c r="BO154" s="165"/>
    </row>
    <row r="155" spans="1:67" x14ac:dyDescent="0.2">
      <c r="A155" s="1"/>
      <c r="N155" s="8" t="s">
        <v>14</v>
      </c>
      <c r="O155" s="8"/>
      <c r="P155" s="8"/>
      <c r="Q155" s="8" t="s">
        <v>16</v>
      </c>
      <c r="R155" s="8"/>
      <c r="S155" s="8"/>
      <c r="T155" s="8"/>
      <c r="U155" s="90"/>
      <c r="V155" s="91" t="s">
        <v>88</v>
      </c>
      <c r="W155" s="91"/>
      <c r="X155" s="92"/>
      <c r="Y155" s="93"/>
      <c r="Z155" s="94"/>
      <c r="AA155" s="90"/>
      <c r="AB155" s="91"/>
      <c r="AC155" s="91"/>
      <c r="AD155" s="95"/>
      <c r="AE155" s="93"/>
      <c r="AF155" s="94"/>
      <c r="AG155" s="90"/>
      <c r="AH155" s="83"/>
      <c r="AI155" s="95"/>
      <c r="AJ155" s="95"/>
      <c r="AK155" s="93"/>
      <c r="AL155" s="94"/>
      <c r="AM155" s="90"/>
      <c r="AN155" s="96"/>
      <c r="AO155" s="95"/>
      <c r="AP155" s="95"/>
      <c r="AQ155" s="93"/>
      <c r="AR155" s="94"/>
      <c r="AS155" s="90"/>
      <c r="AT155" s="91" t="s">
        <v>111</v>
      </c>
      <c r="AU155" s="92"/>
      <c r="AV155" s="95"/>
      <c r="AW155" s="93"/>
      <c r="AX155" s="94"/>
      <c r="AY155" s="97" t="s">
        <v>80</v>
      </c>
      <c r="AZ155" s="97"/>
      <c r="BA155" s="97" t="s">
        <v>79</v>
      </c>
      <c r="BB155" s="97" t="s">
        <v>78</v>
      </c>
      <c r="BC155" s="94"/>
      <c r="BD155" s="98"/>
      <c r="BE155" s="85"/>
      <c r="BF155" s="85"/>
      <c r="BG155" s="85"/>
      <c r="BH155" s="85"/>
      <c r="BI155" s="66"/>
      <c r="BJ155" s="165"/>
      <c r="BK155" s="165"/>
      <c r="BL155" s="175"/>
      <c r="BM155" s="176"/>
      <c r="BN155" s="176"/>
      <c r="BO155" s="176"/>
    </row>
    <row r="156" spans="1:67" x14ac:dyDescent="0.2">
      <c r="A156" s="1"/>
      <c r="N156" t="s">
        <v>12</v>
      </c>
      <c r="Q156" t="s">
        <v>86</v>
      </c>
      <c r="U156" s="276" t="s">
        <v>84</v>
      </c>
      <c r="V156" s="279"/>
      <c r="W156" s="280"/>
      <c r="X156" s="6">
        <f>COUNTIF(BK156:BK275,"&gt;0")</f>
        <v>57</v>
      </c>
      <c r="Y156" s="79"/>
      <c r="Z156" s="66"/>
      <c r="AA156" s="276" t="s">
        <v>8</v>
      </c>
      <c r="AB156" s="277"/>
      <c r="AC156" s="278"/>
      <c r="AD156" s="6">
        <f>COUNT(BF156:BF275)</f>
        <v>57</v>
      </c>
      <c r="AE156" s="79"/>
      <c r="AF156" s="66"/>
      <c r="AG156" s="276" t="s">
        <v>84</v>
      </c>
      <c r="AH156" s="277"/>
      <c r="AI156" s="278"/>
      <c r="AJ156" s="6">
        <f>COUNT(BF156:BF275)</f>
        <v>57</v>
      </c>
      <c r="AK156" s="79"/>
      <c r="AL156" s="66"/>
      <c r="AM156" s="276" t="s">
        <v>8</v>
      </c>
      <c r="AN156" s="279"/>
      <c r="AO156" s="280"/>
      <c r="AP156" s="6">
        <f>COUNT(BF156:BF275)</f>
        <v>57</v>
      </c>
      <c r="AQ156" s="79"/>
      <c r="AR156" s="66"/>
      <c r="AS156" s="276" t="s">
        <v>84</v>
      </c>
      <c r="AT156" s="279"/>
      <c r="AU156" s="280"/>
      <c r="AV156" s="99">
        <f>AD156+AV157</f>
        <v>57</v>
      </c>
      <c r="AW156" s="79"/>
      <c r="AX156" s="66"/>
      <c r="AY156" s="85">
        <v>1</v>
      </c>
      <c r="AZ156" s="85"/>
      <c r="BA156" s="85">
        <f>POWER((1-0.95),1/AY156)</f>
        <v>5.0000000000000044E-2</v>
      </c>
      <c r="BB156" s="85">
        <f>NORMSINV(BA156)</f>
        <v>-1.6448536269514715</v>
      </c>
      <c r="BC156" s="66"/>
      <c r="BD156" s="98">
        <f>IF(BJ156&gt;0,LN(BJ156),"NoValue")</f>
        <v>2.8332133440562162</v>
      </c>
      <c r="BE156" s="85"/>
      <c r="BF156" s="100">
        <f t="shared" ref="BF156:BF187" si="2">IF(BD156="NoValue","NoValue",POWER(BD156-$X$160,2))</f>
        <v>3.1554436208840472E-30</v>
      </c>
      <c r="BG156" s="85"/>
      <c r="BH156" s="100">
        <f t="shared" ref="BH156:BH187" si="3">IF(BF156="NoValue","NoValue",POWER(D20-$AJ$162,2))</f>
        <v>0</v>
      </c>
      <c r="BI156" s="66"/>
      <c r="BJ156" s="165">
        <f t="shared" ref="BJ156:BJ187" si="4">IF(D20="ND",0,D20)</f>
        <v>17</v>
      </c>
      <c r="BK156" s="165">
        <f t="shared" ref="BK156:BK187" si="5">IF(D20="ND",1,D20)</f>
        <v>17</v>
      </c>
      <c r="BL156" s="164"/>
      <c r="BM156" s="165">
        <f>COUNT(D20:D139)</f>
        <v>57</v>
      </c>
      <c r="BN156" s="165">
        <f t="shared" ref="BN156:BN174" si="6">COUNT(L20)</f>
        <v>0</v>
      </c>
      <c r="BO156" s="165">
        <f t="shared" ref="BO156:BO175" si="7">BN156/($AV$157+$BM$156)</f>
        <v>0</v>
      </c>
    </row>
    <row r="157" spans="1:67" x14ac:dyDescent="0.2">
      <c r="A157" s="1"/>
      <c r="N157" t="s">
        <v>44</v>
      </c>
      <c r="Q157" t="s">
        <v>87</v>
      </c>
      <c r="U157" s="76"/>
      <c r="V157" s="101"/>
      <c r="W157" s="101"/>
      <c r="X157" s="9"/>
      <c r="Y157" s="79"/>
      <c r="Z157" s="66"/>
      <c r="AA157" s="76"/>
      <c r="AB157" s="80"/>
      <c r="AC157" s="102"/>
      <c r="AD157" s="9"/>
      <c r="AE157" s="79"/>
      <c r="AF157" s="66"/>
      <c r="AG157" s="76"/>
      <c r="AH157" s="80"/>
      <c r="AI157" s="102"/>
      <c r="AJ157" s="9"/>
      <c r="AK157" s="79"/>
      <c r="AL157" s="66"/>
      <c r="AM157" s="76"/>
      <c r="AN157" s="80"/>
      <c r="AO157" s="102"/>
      <c r="AP157" s="9"/>
      <c r="AQ157" s="79"/>
      <c r="AR157" s="66"/>
      <c r="AS157" s="276" t="s">
        <v>85</v>
      </c>
      <c r="AT157" s="279"/>
      <c r="AU157" s="280"/>
      <c r="AV157" s="99">
        <f>COUNT(L20:L34)</f>
        <v>0</v>
      </c>
      <c r="AW157" s="79"/>
      <c r="AX157" s="66"/>
      <c r="AY157" s="85">
        <v>2</v>
      </c>
      <c r="AZ157" s="85"/>
      <c r="BA157" s="85">
        <f t="shared" ref="BA157:BA220" si="8">POWER((1-0.95),1/AY157)</f>
        <v>0.22360679774997907</v>
      </c>
      <c r="BB157" s="85">
        <f t="shared" ref="BB157:BB220" si="9">NORMSINV(BA157)</f>
        <v>-0.76006857515550819</v>
      </c>
      <c r="BC157" s="66"/>
      <c r="BD157" s="98">
        <f t="shared" ref="BD157:BD220" si="10">IF(BJ157&gt;0,LN(BJ157),"NoValue")</f>
        <v>2.8332133440562162</v>
      </c>
      <c r="BE157" s="85"/>
      <c r="BF157" s="100">
        <f t="shared" si="2"/>
        <v>3.1554436208840472E-30</v>
      </c>
      <c r="BG157" s="85"/>
      <c r="BH157" s="100">
        <f t="shared" si="3"/>
        <v>0</v>
      </c>
      <c r="BI157" s="66"/>
      <c r="BJ157" s="165">
        <f t="shared" si="4"/>
        <v>17</v>
      </c>
      <c r="BK157" s="165">
        <f t="shared" si="5"/>
        <v>17</v>
      </c>
      <c r="BL157" s="164"/>
      <c r="BM157" s="165"/>
      <c r="BN157" s="165">
        <f t="shared" si="6"/>
        <v>0</v>
      </c>
      <c r="BO157" s="165">
        <f t="shared" si="7"/>
        <v>0</v>
      </c>
    </row>
    <row r="158" spans="1:67" x14ac:dyDescent="0.2">
      <c r="A158" s="1"/>
      <c r="N158" t="s">
        <v>32</v>
      </c>
      <c r="Q158" t="s">
        <v>17</v>
      </c>
      <c r="U158" s="276" t="s">
        <v>85</v>
      </c>
      <c r="V158" s="279"/>
      <c r="W158" s="280"/>
      <c r="X158" s="6">
        <f>+X156-COUNT(D20:D139)</f>
        <v>0</v>
      </c>
      <c r="Y158" s="79"/>
      <c r="Z158" s="66"/>
      <c r="AA158" s="76"/>
      <c r="AB158" s="9"/>
      <c r="AC158" s="102"/>
      <c r="AD158" s="9"/>
      <c r="AE158" s="79"/>
      <c r="AF158" s="66"/>
      <c r="AG158" s="76"/>
      <c r="AH158" s="80"/>
      <c r="AI158" s="102"/>
      <c r="AJ158" s="9"/>
      <c r="AK158" s="79"/>
      <c r="AL158" s="66"/>
      <c r="AM158" s="76"/>
      <c r="AN158" s="80"/>
      <c r="AO158" s="102"/>
      <c r="AP158" s="9"/>
      <c r="AQ158" s="79"/>
      <c r="AR158" s="66"/>
      <c r="AS158" s="76"/>
      <c r="AT158" s="102"/>
      <c r="AU158" s="102"/>
      <c r="AV158" s="102"/>
      <c r="AW158" s="79"/>
      <c r="AX158" s="66"/>
      <c r="AY158" s="85">
        <v>3</v>
      </c>
      <c r="AZ158" s="85"/>
      <c r="BA158" s="85">
        <f t="shared" si="8"/>
        <v>0.36840314986403883</v>
      </c>
      <c r="BB158" s="85">
        <f t="shared" si="9"/>
        <v>-0.33608562293912536</v>
      </c>
      <c r="BC158" s="66"/>
      <c r="BD158" s="98">
        <f t="shared" si="10"/>
        <v>2.8332133440562162</v>
      </c>
      <c r="BE158" s="85"/>
      <c r="BF158" s="100">
        <f t="shared" si="2"/>
        <v>3.1554436208840472E-30</v>
      </c>
      <c r="BG158" s="85"/>
      <c r="BH158" s="100">
        <f t="shared" si="3"/>
        <v>0</v>
      </c>
      <c r="BI158" s="66"/>
      <c r="BJ158" s="165">
        <f t="shared" si="4"/>
        <v>17</v>
      </c>
      <c r="BK158" s="165">
        <f t="shared" si="5"/>
        <v>17</v>
      </c>
      <c r="BL158" s="164"/>
      <c r="BM158" s="165"/>
      <c r="BN158" s="165">
        <f t="shared" si="6"/>
        <v>0</v>
      </c>
      <c r="BO158" s="165">
        <f t="shared" si="7"/>
        <v>0</v>
      </c>
    </row>
    <row r="159" spans="1:67" ht="15.75" x14ac:dyDescent="0.3">
      <c r="A159" s="1"/>
      <c r="N159" t="s">
        <v>58</v>
      </c>
      <c r="Q159" t="s">
        <v>41</v>
      </c>
      <c r="U159" s="76"/>
      <c r="V159" s="80"/>
      <c r="W159" s="80"/>
      <c r="X159" s="9"/>
      <c r="Y159" s="79"/>
      <c r="Z159" s="66"/>
      <c r="AA159" s="76"/>
      <c r="AB159" s="80"/>
      <c r="AC159" s="102"/>
      <c r="AD159" s="9"/>
      <c r="AE159" s="79"/>
      <c r="AF159" s="66"/>
      <c r="AG159" s="76"/>
      <c r="AH159" s="80"/>
      <c r="AI159" s="102"/>
      <c r="AJ159" s="9"/>
      <c r="AK159" s="79"/>
      <c r="AL159" s="66"/>
      <c r="AM159" s="76"/>
      <c r="AN159" s="80"/>
      <c r="AO159" s="102"/>
      <c r="AP159" s="9"/>
      <c r="AQ159" s="79"/>
      <c r="AR159" s="66"/>
      <c r="AS159" s="156"/>
      <c r="AT159" s="159" t="s">
        <v>102</v>
      </c>
      <c r="AU159" s="159"/>
      <c r="AV159" s="159" t="e">
        <f>1/AV161*(BO156*L20+BO157*L21+BO158*L22+BO159*L23+BO160*L24+BO161*L25+BO162*L26+BO163*L27+BO164*L28+BO165*L29+BO166*L30+BO167*L31+BO168*L32+BO169*L33+BO170*L34+BO171*L35+BO172*L36+BO173*L37+BO174*L38+BO175*L41)</f>
        <v>#DIV/0!</v>
      </c>
      <c r="AW159" s="79"/>
      <c r="AX159" s="66"/>
      <c r="AY159" s="85">
        <v>4</v>
      </c>
      <c r="AZ159" s="85"/>
      <c r="BA159" s="85">
        <f t="shared" si="8"/>
        <v>0.47287080450158803</v>
      </c>
      <c r="BB159" s="85">
        <f t="shared" si="9"/>
        <v>-6.8055305331315347E-2</v>
      </c>
      <c r="BC159" s="66"/>
      <c r="BD159" s="98">
        <f t="shared" si="10"/>
        <v>2.8332133440562162</v>
      </c>
      <c r="BE159" s="85"/>
      <c r="BF159" s="100">
        <f t="shared" si="2"/>
        <v>3.1554436208840472E-30</v>
      </c>
      <c r="BG159" s="85"/>
      <c r="BH159" s="100">
        <f t="shared" si="3"/>
        <v>0</v>
      </c>
      <c r="BI159" s="66"/>
      <c r="BJ159" s="165">
        <f t="shared" si="4"/>
        <v>17</v>
      </c>
      <c r="BK159" s="165">
        <f t="shared" si="5"/>
        <v>17</v>
      </c>
      <c r="BL159" s="164"/>
      <c r="BM159" s="165"/>
      <c r="BN159" s="165">
        <f t="shared" si="6"/>
        <v>0</v>
      </c>
      <c r="BO159" s="165">
        <f t="shared" si="7"/>
        <v>0</v>
      </c>
    </row>
    <row r="160" spans="1:67" ht="15.75" x14ac:dyDescent="0.3">
      <c r="A160" s="1"/>
      <c r="N160" t="s">
        <v>36</v>
      </c>
      <c r="Q160" t="s">
        <v>42</v>
      </c>
      <c r="U160" s="257" t="s">
        <v>96</v>
      </c>
      <c r="V160" s="258"/>
      <c r="W160" s="258"/>
      <c r="X160" s="155">
        <f>AVERAGE(BD156:BD275)</f>
        <v>2.8332133440562179</v>
      </c>
      <c r="Y160" s="79"/>
      <c r="Z160" s="66"/>
      <c r="AA160" s="76"/>
      <c r="AB160" s="80"/>
      <c r="AC160" s="102"/>
      <c r="AD160" s="9"/>
      <c r="AE160" s="79"/>
      <c r="AF160" s="66"/>
      <c r="AG160" s="76"/>
      <c r="AH160" s="80"/>
      <c r="AI160" s="102"/>
      <c r="AJ160" s="9"/>
      <c r="AK160" s="79"/>
      <c r="AL160" s="66"/>
      <c r="AM160" s="76"/>
      <c r="AN160" s="80"/>
      <c r="AO160" s="102"/>
      <c r="AP160" s="9"/>
      <c r="AQ160" s="79"/>
      <c r="AR160" s="66"/>
      <c r="AS160" s="156"/>
      <c r="AT160" s="159" t="s">
        <v>103</v>
      </c>
      <c r="AU160" s="159"/>
      <c r="AV160" s="159" t="e">
        <f>1/AV161*((BO156*POWER(L20-AV159,2))+(BO157*POWER(L21-AV159,2))+(BO158*POWER(L22-AV159,2))+(BO159*POWER(L23-AV159,2))+(BO160*POWER(L24-AV159,2))+(BO161*POWER(L25-AV159,2))+(BO162*POWER(L26-AV159,2))+(BO163*POWER(L27-AV159,2))+(BO164*POWER(L28-AV159,2)+(BO165*POWER(L29-AV159,2))))</f>
        <v>#DIV/0!</v>
      </c>
      <c r="AW160" s="79"/>
      <c r="AX160" s="66"/>
      <c r="AY160" s="85">
        <v>5</v>
      </c>
      <c r="AZ160" s="85"/>
      <c r="BA160" s="85">
        <f t="shared" si="8"/>
        <v>0.54928027165305904</v>
      </c>
      <c r="BB160" s="85">
        <f t="shared" si="9"/>
        <v>0.12384316177062824</v>
      </c>
      <c r="BC160" s="66"/>
      <c r="BD160" s="98">
        <f t="shared" si="10"/>
        <v>2.8332133440562162</v>
      </c>
      <c r="BE160" s="85"/>
      <c r="BF160" s="100">
        <f t="shared" si="2"/>
        <v>3.1554436208840472E-30</v>
      </c>
      <c r="BG160" s="85"/>
      <c r="BH160" s="100">
        <f t="shared" si="3"/>
        <v>0</v>
      </c>
      <c r="BI160" s="66"/>
      <c r="BJ160" s="165">
        <f t="shared" si="4"/>
        <v>17</v>
      </c>
      <c r="BK160" s="165">
        <f t="shared" si="5"/>
        <v>17</v>
      </c>
      <c r="BL160" s="164"/>
      <c r="BM160" s="165"/>
      <c r="BN160" s="165">
        <f t="shared" si="6"/>
        <v>0</v>
      </c>
      <c r="BO160" s="165">
        <f t="shared" si="7"/>
        <v>0</v>
      </c>
    </row>
    <row r="161" spans="1:67" x14ac:dyDescent="0.2">
      <c r="A161" s="1"/>
      <c r="N161" t="s">
        <v>37</v>
      </c>
      <c r="Q161" t="s">
        <v>90</v>
      </c>
      <c r="U161" s="156"/>
      <c r="V161" s="157"/>
      <c r="W161" s="157"/>
      <c r="X161" s="158"/>
      <c r="Y161" s="79"/>
      <c r="Z161" s="66"/>
      <c r="AA161" s="76"/>
      <c r="AB161" s="80"/>
      <c r="AC161" s="102"/>
      <c r="AD161" s="9"/>
      <c r="AE161" s="79"/>
      <c r="AF161" s="66"/>
      <c r="AG161" s="76"/>
      <c r="AH161" s="80"/>
      <c r="AI161" s="102"/>
      <c r="AJ161" s="9"/>
      <c r="AK161" s="79"/>
      <c r="AL161" s="66"/>
      <c r="AM161" s="76"/>
      <c r="AN161" s="80"/>
      <c r="AO161" s="102"/>
      <c r="AP161" s="9"/>
      <c r="AQ161" s="79"/>
      <c r="AR161" s="66"/>
      <c r="AS161" s="156"/>
      <c r="AT161" s="159" t="s">
        <v>101</v>
      </c>
      <c r="AU161" s="159"/>
      <c r="AV161" s="159">
        <f>SUM(BO156:BO175)</f>
        <v>0</v>
      </c>
      <c r="AW161" s="79"/>
      <c r="AX161" s="66"/>
      <c r="AY161" s="85">
        <v>6</v>
      </c>
      <c r="AZ161" s="85"/>
      <c r="BA161" s="85">
        <f t="shared" si="8"/>
        <v>0.60696223100291735</v>
      </c>
      <c r="BB161" s="85">
        <f t="shared" si="9"/>
        <v>0.27141022589437608</v>
      </c>
      <c r="BC161" s="66"/>
      <c r="BD161" s="98">
        <f t="shared" si="10"/>
        <v>2.8332133440562162</v>
      </c>
      <c r="BE161" s="85"/>
      <c r="BF161" s="100">
        <f t="shared" si="2"/>
        <v>3.1554436208840472E-30</v>
      </c>
      <c r="BG161" s="85"/>
      <c r="BH161" s="100">
        <f t="shared" si="3"/>
        <v>0</v>
      </c>
      <c r="BI161" s="66"/>
      <c r="BJ161" s="165">
        <f t="shared" si="4"/>
        <v>17</v>
      </c>
      <c r="BK161" s="165">
        <f t="shared" si="5"/>
        <v>17</v>
      </c>
      <c r="BL161" s="164"/>
      <c r="BM161" s="165"/>
      <c r="BN161" s="165">
        <f t="shared" si="6"/>
        <v>0</v>
      </c>
      <c r="BO161" s="165">
        <f t="shared" si="7"/>
        <v>0</v>
      </c>
    </row>
    <row r="162" spans="1:67" x14ac:dyDescent="0.2">
      <c r="A162" s="1"/>
      <c r="N162" t="s">
        <v>39</v>
      </c>
      <c r="U162" s="257" t="s">
        <v>91</v>
      </c>
      <c r="V162" s="258"/>
      <c r="W162" s="258"/>
      <c r="X162" s="158">
        <f>SUM(BF156:BF275)/(X156-X158-1)</f>
        <v>3.2117908283998336E-30</v>
      </c>
      <c r="Y162" s="79"/>
      <c r="Z162" s="66"/>
      <c r="AA162" s="257" t="s">
        <v>96</v>
      </c>
      <c r="AB162" s="285"/>
      <c r="AC162" s="285"/>
      <c r="AD162" s="155">
        <f>AVERAGE(BD156:BD275)</f>
        <v>2.8332133440562179</v>
      </c>
      <c r="AE162" s="79"/>
      <c r="AF162" s="66"/>
      <c r="AG162" s="257" t="s">
        <v>95</v>
      </c>
      <c r="AH162" s="285"/>
      <c r="AI162" s="285"/>
      <c r="AJ162" s="155">
        <f>AVERAGE(D20:D139)</f>
        <v>17</v>
      </c>
      <c r="AK162" s="79"/>
      <c r="AL162" s="66"/>
      <c r="AM162" s="76"/>
      <c r="AN162" s="80"/>
      <c r="AO162" s="102"/>
      <c r="AP162" s="103"/>
      <c r="AQ162" s="79"/>
      <c r="AR162" s="66"/>
      <c r="AS162" s="156"/>
      <c r="AT162" s="159"/>
      <c r="AU162" s="159"/>
      <c r="AV162" s="159"/>
      <c r="AW162" s="79"/>
      <c r="AX162" s="66"/>
      <c r="AY162" s="85">
        <v>7</v>
      </c>
      <c r="AZ162" s="85"/>
      <c r="BA162" s="85">
        <f t="shared" si="8"/>
        <v>0.65183634486883923</v>
      </c>
      <c r="BB162" s="85">
        <f t="shared" si="9"/>
        <v>0.39028297612467511</v>
      </c>
      <c r="BC162" s="66"/>
      <c r="BD162" s="98">
        <f t="shared" si="10"/>
        <v>2.8332133440562162</v>
      </c>
      <c r="BE162" s="85"/>
      <c r="BF162" s="100">
        <f t="shared" si="2"/>
        <v>3.1554436208840472E-30</v>
      </c>
      <c r="BG162" s="85"/>
      <c r="BH162" s="100">
        <f t="shared" si="3"/>
        <v>0</v>
      </c>
      <c r="BI162" s="66"/>
      <c r="BJ162" s="165">
        <f t="shared" si="4"/>
        <v>17</v>
      </c>
      <c r="BK162" s="165">
        <f t="shared" si="5"/>
        <v>17</v>
      </c>
      <c r="BL162" s="164"/>
      <c r="BM162" s="165"/>
      <c r="BN162" s="165">
        <f t="shared" si="6"/>
        <v>0</v>
      </c>
      <c r="BO162" s="165">
        <f t="shared" si="7"/>
        <v>0</v>
      </c>
    </row>
    <row r="163" spans="1:67" x14ac:dyDescent="0.2">
      <c r="A163" s="1"/>
      <c r="N163" t="s">
        <v>38</v>
      </c>
      <c r="U163" s="156"/>
      <c r="V163" s="157"/>
      <c r="W163" s="157"/>
      <c r="X163" s="158"/>
      <c r="Y163" s="79"/>
      <c r="Z163" s="66"/>
      <c r="AA163" s="156"/>
      <c r="AB163" s="157"/>
      <c r="AC163" s="159"/>
      <c r="AD163" s="158"/>
      <c r="AE163" s="79"/>
      <c r="AF163" s="66"/>
      <c r="AG163" s="156"/>
      <c r="AH163" s="157"/>
      <c r="AI163" s="159"/>
      <c r="AJ163" s="158"/>
      <c r="AK163" s="79"/>
      <c r="AL163" s="66"/>
      <c r="AM163" s="76"/>
      <c r="AN163" s="80"/>
      <c r="AO163" s="102"/>
      <c r="AP163" s="9"/>
      <c r="AQ163" s="79"/>
      <c r="AR163" s="66"/>
      <c r="AS163" s="156"/>
      <c r="AT163" s="159" t="s">
        <v>104</v>
      </c>
      <c r="AU163" s="159"/>
      <c r="AV163" s="155">
        <f>AVERAGE(BD156:BD275)</f>
        <v>2.8332133440562179</v>
      </c>
      <c r="AW163" s="79"/>
      <c r="AX163" s="66"/>
      <c r="AY163" s="85">
        <v>8</v>
      </c>
      <c r="AZ163" s="85"/>
      <c r="BA163" s="85">
        <f t="shared" si="8"/>
        <v>0.68765602193363218</v>
      </c>
      <c r="BB163" s="85">
        <f t="shared" si="9"/>
        <v>0.48921716827507478</v>
      </c>
      <c r="BC163" s="66"/>
      <c r="BD163" s="98">
        <f t="shared" si="10"/>
        <v>2.8332133440562162</v>
      </c>
      <c r="BE163" s="85"/>
      <c r="BF163" s="100">
        <f t="shared" si="2"/>
        <v>3.1554436208840472E-30</v>
      </c>
      <c r="BG163" s="85"/>
      <c r="BH163" s="100">
        <f t="shared" si="3"/>
        <v>0</v>
      </c>
      <c r="BI163" s="66"/>
      <c r="BJ163" s="165">
        <f t="shared" si="4"/>
        <v>17</v>
      </c>
      <c r="BK163" s="165">
        <f t="shared" si="5"/>
        <v>17</v>
      </c>
      <c r="BL163" s="164"/>
      <c r="BM163" s="165"/>
      <c r="BN163" s="165">
        <f t="shared" si="6"/>
        <v>0</v>
      </c>
      <c r="BO163" s="165">
        <f t="shared" si="7"/>
        <v>0</v>
      </c>
    </row>
    <row r="164" spans="1:67" ht="14.25" x14ac:dyDescent="0.2">
      <c r="A164" s="1"/>
      <c r="N164" t="s">
        <v>40</v>
      </c>
      <c r="U164" s="257" t="s">
        <v>99</v>
      </c>
      <c r="V164" s="258"/>
      <c r="W164" s="258"/>
      <c r="X164" s="158">
        <f>((X158/X156)*G12)+(1-X158/X156)*EXP(X160+0.5*X162)</f>
        <v>17.000000000000032</v>
      </c>
      <c r="Y164" s="79"/>
      <c r="Z164" s="66"/>
      <c r="AA164" s="257" t="s">
        <v>91</v>
      </c>
      <c r="AB164" s="285"/>
      <c r="AC164" s="285"/>
      <c r="AD164" s="158">
        <f>SUM(BF156:BF275)/(AD156-1)</f>
        <v>3.2117908283998336E-30</v>
      </c>
      <c r="AE164" s="79"/>
      <c r="AF164" s="66"/>
      <c r="AG164" s="257" t="s">
        <v>93</v>
      </c>
      <c r="AH164" s="285"/>
      <c r="AI164" s="285"/>
      <c r="AJ164" s="158">
        <f>SUM(BH156:BH275)/(AJ156-1)</f>
        <v>0</v>
      </c>
      <c r="AK164" s="79"/>
      <c r="AL164" s="66"/>
      <c r="AM164" s="76"/>
      <c r="AN164" s="80"/>
      <c r="AO164" s="102"/>
      <c r="AP164" s="9"/>
      <c r="AQ164" s="79"/>
      <c r="AR164" s="66"/>
      <c r="AS164" s="156"/>
      <c r="AT164" s="159" t="s">
        <v>105</v>
      </c>
      <c r="AU164" s="159"/>
      <c r="AV164" s="158">
        <f>SUM(BF156:BF275)/(AV156-AV157-1)</f>
        <v>3.2117908283998336E-30</v>
      </c>
      <c r="AW164" s="79"/>
      <c r="AX164" s="66"/>
      <c r="AY164" s="85">
        <v>9</v>
      </c>
      <c r="AZ164" s="85"/>
      <c r="BA164" s="85">
        <f t="shared" si="8"/>
        <v>0.71687116443688659</v>
      </c>
      <c r="BB164" s="85">
        <f t="shared" si="9"/>
        <v>0.57357169374266048</v>
      </c>
      <c r="BC164" s="66"/>
      <c r="BD164" s="98">
        <f t="shared" si="10"/>
        <v>2.8332133440562162</v>
      </c>
      <c r="BE164" s="85"/>
      <c r="BF164" s="100">
        <f t="shared" si="2"/>
        <v>3.1554436208840472E-30</v>
      </c>
      <c r="BG164" s="85"/>
      <c r="BH164" s="100">
        <f t="shared" si="3"/>
        <v>0</v>
      </c>
      <c r="BI164" s="66"/>
      <c r="BJ164" s="165">
        <f t="shared" si="4"/>
        <v>17</v>
      </c>
      <c r="BK164" s="165">
        <f t="shared" si="5"/>
        <v>17</v>
      </c>
      <c r="BL164" s="164"/>
      <c r="BM164" s="165"/>
      <c r="BN164" s="165">
        <f t="shared" si="6"/>
        <v>0</v>
      </c>
      <c r="BO164" s="165">
        <f t="shared" si="7"/>
        <v>0</v>
      </c>
    </row>
    <row r="165" spans="1:67" x14ac:dyDescent="0.2">
      <c r="A165" s="1"/>
      <c r="N165" t="s">
        <v>65</v>
      </c>
      <c r="U165" s="156"/>
      <c r="V165" s="157"/>
      <c r="W165" s="157"/>
      <c r="X165" s="158"/>
      <c r="Y165" s="79"/>
      <c r="Z165" s="66"/>
      <c r="AA165" s="156"/>
      <c r="AB165" s="161"/>
      <c r="AC165" s="159"/>
      <c r="AD165" s="158"/>
      <c r="AE165" s="79"/>
      <c r="AF165" s="66"/>
      <c r="AG165" s="156"/>
      <c r="AH165" s="161"/>
      <c r="AI165" s="159"/>
      <c r="AJ165" s="158"/>
      <c r="AK165" s="79"/>
      <c r="AL165" s="66"/>
      <c r="AM165" s="76"/>
      <c r="AN165" s="80"/>
      <c r="AO165" s="102"/>
      <c r="AP165" s="9"/>
      <c r="AQ165" s="79"/>
      <c r="AR165" s="66"/>
      <c r="AS165" s="156"/>
      <c r="AT165" s="159" t="s">
        <v>106</v>
      </c>
      <c r="AU165" s="159"/>
      <c r="AV165" s="159">
        <f>EXP(AV163+AV164/2)</f>
        <v>17.000000000000032</v>
      </c>
      <c r="AW165" s="79"/>
      <c r="AX165" s="66"/>
      <c r="AY165" s="85">
        <v>10</v>
      </c>
      <c r="AZ165" s="85"/>
      <c r="BA165" s="85">
        <f t="shared" si="8"/>
        <v>0.74113444910694781</v>
      </c>
      <c r="BB165" s="85">
        <f t="shared" si="9"/>
        <v>0.64684679698113512</v>
      </c>
      <c r="BC165" s="66"/>
      <c r="BD165" s="98">
        <f t="shared" si="10"/>
        <v>2.8332133440562162</v>
      </c>
      <c r="BE165" s="85"/>
      <c r="BF165" s="100">
        <f t="shared" si="2"/>
        <v>3.1554436208840472E-30</v>
      </c>
      <c r="BG165" s="85"/>
      <c r="BH165" s="100">
        <f t="shared" si="3"/>
        <v>0</v>
      </c>
      <c r="BI165" s="66"/>
      <c r="BJ165" s="165">
        <f t="shared" si="4"/>
        <v>17</v>
      </c>
      <c r="BK165" s="165">
        <f t="shared" si="5"/>
        <v>17</v>
      </c>
      <c r="BL165" s="164"/>
      <c r="BM165" s="165"/>
      <c r="BN165" s="165">
        <f t="shared" si="6"/>
        <v>0</v>
      </c>
      <c r="BO165" s="165">
        <f t="shared" si="7"/>
        <v>0</v>
      </c>
    </row>
    <row r="166" spans="1:67" x14ac:dyDescent="0.2">
      <c r="A166" s="1"/>
      <c r="N166" t="s">
        <v>19</v>
      </c>
      <c r="U166" s="257" t="s">
        <v>94</v>
      </c>
      <c r="V166" s="258"/>
      <c r="W166" s="258"/>
      <c r="X166" s="158">
        <f>(1-X158/X156)*EXP(2*X160+X162)*(EXP(X162)-(1-X158/X156))+X158/X156*(1-X158/X156)*G12*(G12-2*EXP(X160+0.5*X162))</f>
        <v>0</v>
      </c>
      <c r="Y166" s="79"/>
      <c r="Z166" s="66"/>
      <c r="AA166" s="257" t="s">
        <v>92</v>
      </c>
      <c r="AB166" s="285"/>
      <c r="AC166" s="285"/>
      <c r="AD166" s="158">
        <f>EXP((AD162+AD164)/2)</f>
        <v>4.1231056256176641</v>
      </c>
      <c r="AE166" s="79"/>
      <c r="AF166" s="66"/>
      <c r="AG166" s="156"/>
      <c r="AH166" s="161"/>
      <c r="AI166" s="159"/>
      <c r="AJ166" s="158"/>
      <c r="AK166" s="79"/>
      <c r="AL166" s="66"/>
      <c r="AM166" s="76"/>
      <c r="AN166" s="80"/>
      <c r="AO166" s="102"/>
      <c r="AP166" s="9"/>
      <c r="AQ166" s="79"/>
      <c r="AR166" s="66"/>
      <c r="AS166" s="156"/>
      <c r="AT166" s="159" t="s">
        <v>107</v>
      </c>
      <c r="AU166" s="159"/>
      <c r="AV166" s="159">
        <f>POWER(AV165,2)*(EXP(AV164)-1)</f>
        <v>0</v>
      </c>
      <c r="AW166" s="79"/>
      <c r="AX166" s="66"/>
      <c r="AY166" s="85">
        <v>11</v>
      </c>
      <c r="AZ166" s="85"/>
      <c r="BA166" s="85">
        <f t="shared" si="8"/>
        <v>0.76159580961914741</v>
      </c>
      <c r="BB166" s="85">
        <f t="shared" si="9"/>
        <v>0.7114452276301213</v>
      </c>
      <c r="BC166" s="66"/>
      <c r="BD166" s="98">
        <f t="shared" si="10"/>
        <v>2.8332133440562162</v>
      </c>
      <c r="BE166" s="85"/>
      <c r="BF166" s="100">
        <f t="shared" si="2"/>
        <v>3.1554436208840472E-30</v>
      </c>
      <c r="BG166" s="85"/>
      <c r="BH166" s="100">
        <f t="shared" si="3"/>
        <v>0</v>
      </c>
      <c r="BI166" s="66"/>
      <c r="BJ166" s="165">
        <f t="shared" si="4"/>
        <v>17</v>
      </c>
      <c r="BK166" s="165">
        <f t="shared" si="5"/>
        <v>17</v>
      </c>
      <c r="BL166" s="164"/>
      <c r="BM166" s="165"/>
      <c r="BN166" s="165">
        <f t="shared" si="6"/>
        <v>0</v>
      </c>
      <c r="BO166" s="165">
        <f t="shared" si="7"/>
        <v>0</v>
      </c>
    </row>
    <row r="167" spans="1:67" x14ac:dyDescent="0.2">
      <c r="A167" s="1"/>
      <c r="N167" t="s">
        <v>20</v>
      </c>
      <c r="Q167" s="50" t="s">
        <v>135</v>
      </c>
      <c r="U167" s="156"/>
      <c r="V167" s="159"/>
      <c r="W167" s="159"/>
      <c r="X167" s="159"/>
      <c r="Y167" s="79"/>
      <c r="Z167" s="66"/>
      <c r="AA167" s="156"/>
      <c r="AB167" s="161"/>
      <c r="AC167" s="159"/>
      <c r="AD167" s="158"/>
      <c r="AE167" s="79"/>
      <c r="AF167" s="66"/>
      <c r="AG167" s="156"/>
      <c r="AH167" s="161"/>
      <c r="AI167" s="159"/>
      <c r="AJ167" s="158"/>
      <c r="AK167" s="79"/>
      <c r="AL167" s="66"/>
      <c r="AM167" s="76"/>
      <c r="AN167" s="80"/>
      <c r="AO167" s="102"/>
      <c r="AP167" s="9"/>
      <c r="AQ167" s="79"/>
      <c r="AR167" s="66"/>
      <c r="AS167" s="156"/>
      <c r="AT167" s="159"/>
      <c r="AU167" s="159"/>
      <c r="AV167" s="159"/>
      <c r="AW167" s="79"/>
      <c r="AX167" s="66"/>
      <c r="AY167" s="85">
        <v>12</v>
      </c>
      <c r="AZ167" s="85"/>
      <c r="BA167" s="85">
        <f t="shared" si="8"/>
        <v>0.77907780805444415</v>
      </c>
      <c r="BB167" s="85">
        <f t="shared" si="9"/>
        <v>0.76908241979305925</v>
      </c>
      <c r="BC167" s="66"/>
      <c r="BD167" s="98">
        <f t="shared" si="10"/>
        <v>2.8332133440562162</v>
      </c>
      <c r="BE167" s="85"/>
      <c r="BF167" s="100">
        <f t="shared" si="2"/>
        <v>3.1554436208840472E-30</v>
      </c>
      <c r="BG167" s="85"/>
      <c r="BH167" s="100">
        <f t="shared" si="3"/>
        <v>0</v>
      </c>
      <c r="BI167" s="66"/>
      <c r="BJ167" s="165">
        <f t="shared" si="4"/>
        <v>17</v>
      </c>
      <c r="BK167" s="165">
        <f t="shared" si="5"/>
        <v>17</v>
      </c>
      <c r="BL167" s="164"/>
      <c r="BM167" s="165"/>
      <c r="BN167" s="165">
        <f t="shared" si="6"/>
        <v>0</v>
      </c>
      <c r="BO167" s="165">
        <f t="shared" si="7"/>
        <v>0</v>
      </c>
    </row>
    <row r="168" spans="1:67" x14ac:dyDescent="0.2">
      <c r="A168" s="1"/>
      <c r="N168" t="s">
        <v>21</v>
      </c>
      <c r="Q168" t="s">
        <v>136</v>
      </c>
      <c r="U168" s="296" t="s">
        <v>50</v>
      </c>
      <c r="V168" s="291"/>
      <c r="W168" s="297"/>
      <c r="X168" s="160">
        <f>POWER(X166,0.5)/X164</f>
        <v>0</v>
      </c>
      <c r="Y168" s="79"/>
      <c r="Z168" s="66"/>
      <c r="AA168" s="281" t="s">
        <v>50</v>
      </c>
      <c r="AB168" s="282"/>
      <c r="AC168" s="283"/>
      <c r="AD168" s="160">
        <f>POWER(EXP(AD164)-1,0.5)</f>
        <v>0</v>
      </c>
      <c r="AE168" s="79"/>
      <c r="AF168" s="66"/>
      <c r="AG168" s="281" t="s">
        <v>50</v>
      </c>
      <c r="AH168" s="282"/>
      <c r="AI168" s="283"/>
      <c r="AJ168" s="160">
        <f>POWER(AJ164,0.5)/AJ162</f>
        <v>0</v>
      </c>
      <c r="AK168" s="79"/>
      <c r="AL168" s="66"/>
      <c r="AM168" s="281" t="s">
        <v>50</v>
      </c>
      <c r="AN168" s="258"/>
      <c r="AO168" s="284"/>
      <c r="AP168" s="160">
        <v>0.6</v>
      </c>
      <c r="AQ168" s="79"/>
      <c r="AR168" s="66"/>
      <c r="AS168" s="156"/>
      <c r="AT168" s="159" t="s">
        <v>108</v>
      </c>
      <c r="AU168" s="159"/>
      <c r="AV168" s="159" t="e">
        <f>(AV161*AV159)+(1-AV161)*AV165</f>
        <v>#DIV/0!</v>
      </c>
      <c r="AW168" s="79"/>
      <c r="AX168" s="66"/>
      <c r="AY168" s="85">
        <v>13</v>
      </c>
      <c r="AZ168" s="85"/>
      <c r="BA168" s="85">
        <f t="shared" si="8"/>
        <v>0.79418333481344938</v>
      </c>
      <c r="BB168" s="85">
        <f t="shared" si="9"/>
        <v>0.82102271391463855</v>
      </c>
      <c r="BC168" s="66"/>
      <c r="BD168" s="98">
        <f t="shared" si="10"/>
        <v>2.8332133440562162</v>
      </c>
      <c r="BE168" s="85"/>
      <c r="BF168" s="100">
        <f t="shared" si="2"/>
        <v>3.1554436208840472E-30</v>
      </c>
      <c r="BG168" s="85"/>
      <c r="BH168" s="100">
        <f t="shared" si="3"/>
        <v>0</v>
      </c>
      <c r="BI168" s="66"/>
      <c r="BJ168" s="165">
        <f t="shared" si="4"/>
        <v>17</v>
      </c>
      <c r="BK168" s="165">
        <f t="shared" si="5"/>
        <v>17</v>
      </c>
      <c r="BL168" s="164"/>
      <c r="BM168" s="165"/>
      <c r="BN168" s="165">
        <f t="shared" si="6"/>
        <v>0</v>
      </c>
      <c r="BO168" s="165">
        <f t="shared" si="7"/>
        <v>0</v>
      </c>
    </row>
    <row r="169" spans="1:67" x14ac:dyDescent="0.2">
      <c r="A169" s="1"/>
      <c r="N169" t="s">
        <v>33</v>
      </c>
      <c r="Q169" t="s">
        <v>137</v>
      </c>
      <c r="U169" s="156"/>
      <c r="V169" s="161"/>
      <c r="W169" s="161"/>
      <c r="X169" s="158"/>
      <c r="Y169" s="79"/>
      <c r="Z169" s="66"/>
      <c r="AA169" s="156"/>
      <c r="AB169" s="161"/>
      <c r="AC169" s="159"/>
      <c r="AD169" s="158"/>
      <c r="AE169" s="79"/>
      <c r="AF169" s="66"/>
      <c r="AG169" s="156"/>
      <c r="AH169" s="161"/>
      <c r="AI169" s="159"/>
      <c r="AJ169" s="158"/>
      <c r="AK169" s="79"/>
      <c r="AL169" s="66"/>
      <c r="AM169" s="156"/>
      <c r="AN169" s="161"/>
      <c r="AO169" s="159"/>
      <c r="AP169" s="158"/>
      <c r="AQ169" s="79"/>
      <c r="AR169" s="66"/>
      <c r="AS169" s="156"/>
      <c r="AT169" s="159" t="s">
        <v>109</v>
      </c>
      <c r="AU169" s="159"/>
      <c r="AV169" s="159" t="e">
        <f>AV161*(AV160+AV159^2)+(1-AV161)*(AV166+AV165^2)-AV168^2</f>
        <v>#DIV/0!</v>
      </c>
      <c r="AW169" s="79"/>
      <c r="AX169" s="66"/>
      <c r="AY169" s="85">
        <v>14</v>
      </c>
      <c r="AZ169" s="85"/>
      <c r="BA169" s="85">
        <f t="shared" si="8"/>
        <v>0.80736382434986476</v>
      </c>
      <c r="BB169" s="85">
        <f t="shared" si="9"/>
        <v>0.86822284315501241</v>
      </c>
      <c r="BC169" s="66"/>
      <c r="BD169" s="98">
        <f t="shared" si="10"/>
        <v>2.8332133440562162</v>
      </c>
      <c r="BE169" s="85"/>
      <c r="BF169" s="100">
        <f t="shared" si="2"/>
        <v>3.1554436208840472E-30</v>
      </c>
      <c r="BG169" s="85"/>
      <c r="BH169" s="100">
        <f t="shared" si="3"/>
        <v>0</v>
      </c>
      <c r="BI169" s="66"/>
      <c r="BJ169" s="165">
        <f t="shared" si="4"/>
        <v>17</v>
      </c>
      <c r="BK169" s="165">
        <f t="shared" si="5"/>
        <v>17</v>
      </c>
      <c r="BL169" s="164"/>
      <c r="BM169" s="165"/>
      <c r="BN169" s="165">
        <f t="shared" si="6"/>
        <v>0</v>
      </c>
      <c r="BO169" s="165">
        <f t="shared" si="7"/>
        <v>0</v>
      </c>
    </row>
    <row r="170" spans="1:67" x14ac:dyDescent="0.2">
      <c r="A170" s="1"/>
      <c r="N170" t="s">
        <v>22</v>
      </c>
      <c r="Q170" t="s">
        <v>138</v>
      </c>
      <c r="U170" s="156"/>
      <c r="V170" s="159"/>
      <c r="W170" s="159"/>
      <c r="X170" s="159"/>
      <c r="Y170" s="79"/>
      <c r="Z170" s="66"/>
      <c r="AA170" s="156"/>
      <c r="AB170" s="161"/>
      <c r="AC170" s="159"/>
      <c r="AD170" s="158"/>
      <c r="AE170" s="79"/>
      <c r="AF170" s="66"/>
      <c r="AG170" s="156"/>
      <c r="AH170" s="161"/>
      <c r="AI170" s="159"/>
      <c r="AJ170" s="158"/>
      <c r="AK170" s="79"/>
      <c r="AL170" s="66"/>
      <c r="AM170" s="156"/>
      <c r="AN170" s="161"/>
      <c r="AO170" s="159"/>
      <c r="AP170" s="158"/>
      <c r="AQ170" s="79"/>
      <c r="AR170" s="66"/>
      <c r="AS170" s="281" t="s">
        <v>50</v>
      </c>
      <c r="AT170" s="258"/>
      <c r="AU170" s="284"/>
      <c r="AV170" s="172" t="e">
        <f>SQRT(AV169)/AV168</f>
        <v>#DIV/0!</v>
      </c>
      <c r="AW170" s="79"/>
      <c r="AX170" s="66"/>
      <c r="AY170" s="85">
        <v>15</v>
      </c>
      <c r="AZ170" s="85"/>
      <c r="BA170" s="85">
        <f t="shared" si="8"/>
        <v>0.81896372747791535</v>
      </c>
      <c r="BB170" s="85">
        <f t="shared" si="9"/>
        <v>0.91142298957463275</v>
      </c>
      <c r="BC170" s="66"/>
      <c r="BD170" s="98">
        <f t="shared" si="10"/>
        <v>2.8332133440562162</v>
      </c>
      <c r="BE170" s="85"/>
      <c r="BF170" s="100">
        <f t="shared" si="2"/>
        <v>3.1554436208840472E-30</v>
      </c>
      <c r="BG170" s="85"/>
      <c r="BH170" s="100">
        <f t="shared" si="3"/>
        <v>0</v>
      </c>
      <c r="BI170" s="66"/>
      <c r="BJ170" s="165">
        <f t="shared" si="4"/>
        <v>17</v>
      </c>
      <c r="BK170" s="165">
        <f t="shared" si="5"/>
        <v>17</v>
      </c>
      <c r="BL170" s="164"/>
      <c r="BM170" s="165"/>
      <c r="BN170" s="165">
        <f t="shared" si="6"/>
        <v>0</v>
      </c>
      <c r="BO170" s="165">
        <f t="shared" si="7"/>
        <v>0</v>
      </c>
    </row>
    <row r="171" spans="1:67" x14ac:dyDescent="0.2">
      <c r="A171" s="1"/>
      <c r="N171" t="s">
        <v>43</v>
      </c>
      <c r="Q171" t="s">
        <v>139</v>
      </c>
      <c r="U171" s="156"/>
      <c r="V171" s="161"/>
      <c r="W171" s="161"/>
      <c r="X171" s="158"/>
      <c r="Y171" s="79"/>
      <c r="Z171" s="66"/>
      <c r="AA171" s="156"/>
      <c r="AB171" s="161"/>
      <c r="AC171" s="159"/>
      <c r="AD171" s="158"/>
      <c r="AE171" s="79"/>
      <c r="AF171" s="66"/>
      <c r="AG171" s="156"/>
      <c r="AH171" s="161"/>
      <c r="AI171" s="159"/>
      <c r="AJ171" s="158"/>
      <c r="AK171" s="79"/>
      <c r="AL171" s="66"/>
      <c r="AM171" s="156"/>
      <c r="AN171" s="161"/>
      <c r="AO171" s="159"/>
      <c r="AP171" s="158"/>
      <c r="AQ171" s="79"/>
      <c r="AR171" s="66"/>
      <c r="AS171" s="156"/>
      <c r="AT171" s="159"/>
      <c r="AU171" s="159"/>
      <c r="AV171" s="159"/>
      <c r="AW171" s="79"/>
      <c r="AX171" s="66"/>
      <c r="AY171" s="85">
        <v>16</v>
      </c>
      <c r="AZ171" s="85"/>
      <c r="BA171" s="85">
        <f t="shared" si="8"/>
        <v>0.82925027701751908</v>
      </c>
      <c r="BB171" s="85">
        <f t="shared" si="9"/>
        <v>0.95120672361246639</v>
      </c>
      <c r="BC171" s="66"/>
      <c r="BD171" s="98">
        <f t="shared" si="10"/>
        <v>2.8332133440562162</v>
      </c>
      <c r="BE171" s="85"/>
      <c r="BF171" s="100">
        <f t="shared" si="2"/>
        <v>3.1554436208840472E-30</v>
      </c>
      <c r="BG171" s="85"/>
      <c r="BH171" s="100">
        <f t="shared" si="3"/>
        <v>0</v>
      </c>
      <c r="BI171" s="66"/>
      <c r="BJ171" s="165">
        <f t="shared" si="4"/>
        <v>17</v>
      </c>
      <c r="BK171" s="165">
        <f t="shared" si="5"/>
        <v>17</v>
      </c>
      <c r="BL171" s="164"/>
      <c r="BM171" s="165"/>
      <c r="BN171" s="165">
        <f t="shared" si="6"/>
        <v>0</v>
      </c>
      <c r="BO171" s="165">
        <f t="shared" si="7"/>
        <v>0</v>
      </c>
    </row>
    <row r="172" spans="1:67" x14ac:dyDescent="0.2">
      <c r="A172" s="1"/>
      <c r="N172" t="s">
        <v>23</v>
      </c>
      <c r="U172" s="299" t="s">
        <v>98</v>
      </c>
      <c r="V172" s="291"/>
      <c r="W172" s="297"/>
      <c r="X172" s="160">
        <f>IF(G16=95,(EXP((1.645*V196)-0.5*V194))/(EXP((V190*V196)-0.5*V194)),(EXP((2.326*V196)-0.5*V194))/(EXP((V190*V196)-0.5*V194)))</f>
        <v>1</v>
      </c>
      <c r="Y172" s="79"/>
      <c r="Z172" s="66"/>
      <c r="AA172" s="287" t="s">
        <v>98</v>
      </c>
      <c r="AB172" s="288"/>
      <c r="AC172" s="289"/>
      <c r="AD172" s="160">
        <f>IF(G16=95,(EXP((1.645*AC196)-0.5*AC194))/(EXP((AC190*AC196)-0.5*AC194)),(EXP((2.326*AC196)-0.5*AC194))/(EXP((AC190*AC196)-0.5*AC194)))</f>
        <v>1</v>
      </c>
      <c r="AE172" s="79"/>
      <c r="AF172" s="66"/>
      <c r="AG172" s="287" t="s">
        <v>98</v>
      </c>
      <c r="AH172" s="288"/>
      <c r="AI172" s="289"/>
      <c r="AJ172" s="160">
        <f>IF(G16=95,((AJ162+1.645*AI196)/(AJ162+AI190*AI196)),((AJ162+2.326*AI196)/(AJ162+AI190*AI196)))</f>
        <v>1</v>
      </c>
      <c r="AK172" s="79"/>
      <c r="AL172" s="66"/>
      <c r="AM172" s="287" t="s">
        <v>98</v>
      </c>
      <c r="AN172" s="258"/>
      <c r="AO172" s="284"/>
      <c r="AP172" s="160">
        <f>IF(G16=95,(EXP((1.645*AO196)-0.5*AO194))/(EXP((AO190*AO196)-0.5*AO194)),(EXP((2.326*AO196)-0.5*AO194))/(EXP((AO190*AO196)-0.5*AO194)))</f>
        <v>1.6514742500819539</v>
      </c>
      <c r="AQ172" s="79"/>
      <c r="AR172" s="66"/>
      <c r="AS172" s="287" t="s">
        <v>98</v>
      </c>
      <c r="AT172" s="258"/>
      <c r="AU172" s="284"/>
      <c r="AV172" s="160" t="e">
        <f>IF(G16=95,(EXP((1.645*AU196)-0.5*AU194))/(EXP((AU190*AU196)-0.5*AU194)),(EXP((2.326*AU196)-0.5*AU194))/(EXP((AU190*AU196)-0.5*AU194)))</f>
        <v>#DIV/0!</v>
      </c>
      <c r="AW172" s="79"/>
      <c r="AX172" s="66"/>
      <c r="AY172" s="85">
        <v>17</v>
      </c>
      <c r="AZ172" s="85"/>
      <c r="BA172" s="85">
        <f t="shared" si="8"/>
        <v>0.83843388873925995</v>
      </c>
      <c r="BB172" s="85">
        <f t="shared" si="9"/>
        <v>0.98804170732163377</v>
      </c>
      <c r="BC172" s="66"/>
      <c r="BD172" s="98">
        <f t="shared" si="10"/>
        <v>2.8332133440562162</v>
      </c>
      <c r="BE172" s="85"/>
      <c r="BF172" s="100">
        <f t="shared" si="2"/>
        <v>3.1554436208840472E-30</v>
      </c>
      <c r="BG172" s="85"/>
      <c r="BH172" s="100">
        <f t="shared" si="3"/>
        <v>0</v>
      </c>
      <c r="BI172" s="66"/>
      <c r="BJ172" s="165">
        <f t="shared" si="4"/>
        <v>17</v>
      </c>
      <c r="BK172" s="165">
        <f t="shared" si="5"/>
        <v>17</v>
      </c>
      <c r="BL172" s="164"/>
      <c r="BM172" s="165"/>
      <c r="BN172" s="165">
        <f t="shared" si="6"/>
        <v>0</v>
      </c>
      <c r="BO172" s="165">
        <f t="shared" si="7"/>
        <v>0</v>
      </c>
    </row>
    <row r="173" spans="1:67" x14ac:dyDescent="0.2">
      <c r="A173" s="1"/>
      <c r="N173" t="s">
        <v>24</v>
      </c>
      <c r="Q173" s="64">
        <v>95</v>
      </c>
      <c r="U173" s="156"/>
      <c r="V173" s="161"/>
      <c r="W173" s="161"/>
      <c r="X173" s="158"/>
      <c r="Y173" s="79"/>
      <c r="Z173" s="66"/>
      <c r="AA173" s="156"/>
      <c r="AB173" s="161"/>
      <c r="AC173" s="159"/>
      <c r="AD173" s="158"/>
      <c r="AE173" s="79"/>
      <c r="AF173" s="66"/>
      <c r="AG173" s="156"/>
      <c r="AH173" s="157"/>
      <c r="AI173" s="159"/>
      <c r="AJ173" s="158"/>
      <c r="AK173" s="79"/>
      <c r="AL173" s="66"/>
      <c r="AM173" s="156"/>
      <c r="AN173" s="161"/>
      <c r="AO173" s="159"/>
      <c r="AP173" s="158"/>
      <c r="AQ173" s="79"/>
      <c r="AR173" s="66"/>
      <c r="AS173" s="156"/>
      <c r="AT173" s="161"/>
      <c r="AU173" s="159"/>
      <c r="AV173" s="158"/>
      <c r="AW173" s="79"/>
      <c r="AX173" s="66"/>
      <c r="AY173" s="85">
        <v>18</v>
      </c>
      <c r="AZ173" s="85"/>
      <c r="BA173" s="85">
        <f t="shared" si="8"/>
        <v>0.8466824460427218</v>
      </c>
      <c r="BB173" s="85">
        <f t="shared" si="9"/>
        <v>1.0223080848214701</v>
      </c>
      <c r="BC173" s="66"/>
      <c r="BD173" s="98">
        <f t="shared" si="10"/>
        <v>2.8332133440562162</v>
      </c>
      <c r="BE173" s="85"/>
      <c r="BF173" s="100">
        <f t="shared" si="2"/>
        <v>3.1554436208840472E-30</v>
      </c>
      <c r="BG173" s="85"/>
      <c r="BH173" s="100">
        <f t="shared" si="3"/>
        <v>0</v>
      </c>
      <c r="BI173" s="66"/>
      <c r="BJ173" s="165">
        <f t="shared" si="4"/>
        <v>17</v>
      </c>
      <c r="BK173" s="165">
        <f t="shared" si="5"/>
        <v>17</v>
      </c>
      <c r="BL173" s="164"/>
      <c r="BM173" s="165"/>
      <c r="BN173" s="165">
        <f t="shared" si="6"/>
        <v>0</v>
      </c>
      <c r="BO173" s="165">
        <f t="shared" si="7"/>
        <v>0</v>
      </c>
    </row>
    <row r="174" spans="1:67" x14ac:dyDescent="0.2">
      <c r="A174" s="1"/>
      <c r="N174" t="s">
        <v>67</v>
      </c>
      <c r="Q174" s="64">
        <v>99</v>
      </c>
      <c r="U174" s="299" t="s">
        <v>82</v>
      </c>
      <c r="V174" s="291"/>
      <c r="W174" s="297"/>
      <c r="X174" s="160">
        <f>X172*V192</f>
        <v>17</v>
      </c>
      <c r="Y174" s="79"/>
      <c r="Z174" s="66"/>
      <c r="AA174" s="287" t="s">
        <v>82</v>
      </c>
      <c r="AB174" s="288"/>
      <c r="AC174" s="289"/>
      <c r="AD174" s="160">
        <f>AD172*AC192</f>
        <v>17</v>
      </c>
      <c r="AE174" s="79"/>
      <c r="AF174" s="66"/>
      <c r="AG174" s="287" t="s">
        <v>83</v>
      </c>
      <c r="AH174" s="288"/>
      <c r="AI174" s="289"/>
      <c r="AJ174" s="160">
        <f>AJ172*AI192</f>
        <v>17</v>
      </c>
      <c r="AK174" s="79"/>
      <c r="AL174" s="66"/>
      <c r="AM174" s="287" t="s">
        <v>82</v>
      </c>
      <c r="AN174" s="258"/>
      <c r="AO174" s="284"/>
      <c r="AP174" s="160">
        <f>AP172*AO192</f>
        <v>28.075062251393216</v>
      </c>
      <c r="AQ174" s="79"/>
      <c r="AR174" s="66"/>
      <c r="AS174" s="287" t="s">
        <v>82</v>
      </c>
      <c r="AT174" s="258"/>
      <c r="AU174" s="284"/>
      <c r="AV174" s="160" t="e">
        <f>AV172*AU192</f>
        <v>#DIV/0!</v>
      </c>
      <c r="AW174" s="79"/>
      <c r="AX174" s="66"/>
      <c r="AY174" s="85">
        <v>19</v>
      </c>
      <c r="AZ174" s="85"/>
      <c r="BA174" s="85">
        <f t="shared" si="8"/>
        <v>0.85413149668775656</v>
      </c>
      <c r="BB174" s="85">
        <f t="shared" si="9"/>
        <v>1.0543187511903587</v>
      </c>
      <c r="BC174" s="66"/>
      <c r="BD174" s="98">
        <f t="shared" si="10"/>
        <v>2.8332133440562162</v>
      </c>
      <c r="BE174" s="85"/>
      <c r="BF174" s="100">
        <f t="shared" si="2"/>
        <v>3.1554436208840472E-30</v>
      </c>
      <c r="BG174" s="85"/>
      <c r="BH174" s="100">
        <f t="shared" si="3"/>
        <v>0</v>
      </c>
      <c r="BI174" s="66"/>
      <c r="BJ174" s="165">
        <f t="shared" si="4"/>
        <v>17</v>
      </c>
      <c r="BK174" s="165">
        <f t="shared" si="5"/>
        <v>17</v>
      </c>
      <c r="BL174" s="164"/>
      <c r="BM174" s="165"/>
      <c r="BN174" s="165">
        <f t="shared" si="6"/>
        <v>0</v>
      </c>
      <c r="BO174" s="165">
        <f t="shared" si="7"/>
        <v>0</v>
      </c>
    </row>
    <row r="175" spans="1:67" ht="13.5" thickBot="1" x14ac:dyDescent="0.25">
      <c r="A175" s="1"/>
      <c r="N175" t="s">
        <v>25</v>
      </c>
      <c r="U175" s="162"/>
      <c r="V175" s="163"/>
      <c r="W175" s="163"/>
      <c r="X175" s="163"/>
      <c r="Y175" s="104"/>
      <c r="Z175" s="66"/>
      <c r="AA175" s="162"/>
      <c r="AB175" s="163"/>
      <c r="AC175" s="163"/>
      <c r="AD175" s="163"/>
      <c r="AE175" s="104"/>
      <c r="AF175" s="66"/>
      <c r="AG175" s="162"/>
      <c r="AH175" s="163"/>
      <c r="AI175" s="163"/>
      <c r="AJ175" s="163"/>
      <c r="AK175" s="104"/>
      <c r="AL175" s="66"/>
      <c r="AM175" s="162"/>
      <c r="AN175" s="163"/>
      <c r="AO175" s="163"/>
      <c r="AP175" s="163"/>
      <c r="AQ175" s="104"/>
      <c r="AR175" s="66"/>
      <c r="AS175" s="162"/>
      <c r="AT175" s="163"/>
      <c r="AU175" s="163"/>
      <c r="AV175" s="163"/>
      <c r="AW175" s="104"/>
      <c r="AX175" s="66"/>
      <c r="AY175" s="85">
        <v>20</v>
      </c>
      <c r="AZ175" s="85"/>
      <c r="BA175" s="85">
        <f t="shared" si="8"/>
        <v>0.86089165933173484</v>
      </c>
      <c r="BB175" s="85">
        <f t="shared" si="9"/>
        <v>1.0843341220556781</v>
      </c>
      <c r="BC175" s="66"/>
      <c r="BD175" s="98">
        <f t="shared" si="10"/>
        <v>2.8332133440562162</v>
      </c>
      <c r="BE175" s="85"/>
      <c r="BF175" s="100">
        <f t="shared" si="2"/>
        <v>3.1554436208840472E-30</v>
      </c>
      <c r="BG175" s="85"/>
      <c r="BH175" s="100">
        <f t="shared" si="3"/>
        <v>0</v>
      </c>
      <c r="BI175" s="66"/>
      <c r="BJ175" s="165">
        <f t="shared" si="4"/>
        <v>17</v>
      </c>
      <c r="BK175" s="165">
        <f t="shared" si="5"/>
        <v>17</v>
      </c>
      <c r="BL175" s="164"/>
      <c r="BM175" s="165"/>
      <c r="BN175" s="165">
        <f>COUNT(L41)</f>
        <v>0</v>
      </c>
      <c r="BO175" s="165">
        <f t="shared" si="7"/>
        <v>0</v>
      </c>
    </row>
    <row r="176" spans="1:67" ht="12.75" customHeight="1" x14ac:dyDescent="0.2">
      <c r="A176" s="1"/>
      <c r="N176" t="s">
        <v>34</v>
      </c>
      <c r="Q176" t="s">
        <v>126</v>
      </c>
      <c r="U176" s="164"/>
      <c r="V176" s="165"/>
      <c r="W176" s="165"/>
      <c r="X176" s="166">
        <f>ROUND(X160,$G$14+1-(1+INT(LOG10(ABS(X160)))))</f>
        <v>2.8330000000000002</v>
      </c>
      <c r="Y176" s="66"/>
      <c r="Z176" s="66"/>
      <c r="AA176" s="164"/>
      <c r="AB176" s="164"/>
      <c r="AC176" s="165"/>
      <c r="AD176" s="166">
        <f>ROUND(AD162,$G$14+1-(1+INT(LOG10(ABS(AD162)))))</f>
        <v>2.8330000000000002</v>
      </c>
      <c r="AE176" s="66"/>
      <c r="AF176" s="66"/>
      <c r="AG176" s="164"/>
      <c r="AH176" s="164"/>
      <c r="AI176" s="165"/>
      <c r="AJ176" s="166">
        <f>ROUND(AJ162,$G$14+1-(1+INT(LOG10(ABS(AJ162)))))</f>
        <v>17</v>
      </c>
      <c r="AK176" s="66"/>
      <c r="AL176" s="66"/>
      <c r="AM176" s="164"/>
      <c r="AN176" s="164"/>
      <c r="AO176" s="165"/>
      <c r="AP176" s="165"/>
      <c r="AQ176" s="66"/>
      <c r="AR176" s="66"/>
      <c r="AS176" s="164"/>
      <c r="AT176" s="164"/>
      <c r="AU176" s="165"/>
      <c r="AV176" s="166" t="e">
        <f>ROUND(AV159,$G$14+1-(1+INT(LOG10(ABS(AV159)))))</f>
        <v>#DIV/0!</v>
      </c>
      <c r="AW176" s="66"/>
      <c r="AX176" s="66"/>
      <c r="AY176" s="85">
        <v>21</v>
      </c>
      <c r="AZ176" s="85"/>
      <c r="BA176" s="85">
        <f t="shared" si="8"/>
        <v>0.86705408897347669</v>
      </c>
      <c r="BB176" s="85">
        <f t="shared" si="9"/>
        <v>1.112573092520686</v>
      </c>
      <c r="BC176" s="66"/>
      <c r="BD176" s="98">
        <f t="shared" si="10"/>
        <v>2.8332133440562162</v>
      </c>
      <c r="BE176" s="85"/>
      <c r="BF176" s="100">
        <f t="shared" si="2"/>
        <v>3.1554436208840472E-30</v>
      </c>
      <c r="BG176" s="85"/>
      <c r="BH176" s="100">
        <f t="shared" si="3"/>
        <v>0</v>
      </c>
      <c r="BI176" s="66"/>
      <c r="BJ176" s="165">
        <f t="shared" si="4"/>
        <v>17</v>
      </c>
      <c r="BK176" s="165">
        <f t="shared" si="5"/>
        <v>17</v>
      </c>
      <c r="BL176" s="164"/>
      <c r="BM176" s="164"/>
      <c r="BN176" s="164"/>
      <c r="BO176" s="164"/>
    </row>
    <row r="177" spans="1:67" ht="12.75" customHeight="1" x14ac:dyDescent="0.2">
      <c r="A177" s="1"/>
      <c r="N177" t="s">
        <v>100</v>
      </c>
      <c r="Q177" t="s">
        <v>127</v>
      </c>
      <c r="U177" s="164"/>
      <c r="V177" s="165"/>
      <c r="W177" s="165"/>
      <c r="X177" s="167"/>
      <c r="Y177" s="66"/>
      <c r="Z177" s="66"/>
      <c r="AA177" s="164"/>
      <c r="AB177" s="164"/>
      <c r="AC177" s="165"/>
      <c r="AD177" s="166"/>
      <c r="AE177" s="66"/>
      <c r="AF177" s="66"/>
      <c r="AG177" s="164"/>
      <c r="AH177" s="164"/>
      <c r="AI177" s="165"/>
      <c r="AJ177" s="166"/>
      <c r="AK177" s="66"/>
      <c r="AL177" s="66"/>
      <c r="AM177" s="164"/>
      <c r="AN177" s="164"/>
      <c r="AO177" s="165"/>
      <c r="AP177" s="165"/>
      <c r="AQ177" s="66"/>
      <c r="AR177" s="66"/>
      <c r="AS177" s="164"/>
      <c r="AT177" s="164"/>
      <c r="AU177" s="165"/>
      <c r="AV177" s="166" t="e">
        <f>ROUND(AV160,$G$14+1-(1+INT(LOG10(ABS(AV160)))))</f>
        <v>#DIV/0!</v>
      </c>
      <c r="AW177" s="66"/>
      <c r="AX177" s="66"/>
      <c r="AY177" s="85">
        <v>22</v>
      </c>
      <c r="AZ177" s="85"/>
      <c r="BA177" s="85">
        <f t="shared" si="8"/>
        <v>0.87269456834516135</v>
      </c>
      <c r="BB177" s="85">
        <f t="shared" si="9"/>
        <v>1.1392213008970176</v>
      </c>
      <c r="BC177" s="66"/>
      <c r="BD177" s="98">
        <f t="shared" si="10"/>
        <v>2.8332133440562162</v>
      </c>
      <c r="BE177" s="85"/>
      <c r="BF177" s="100">
        <f t="shared" si="2"/>
        <v>3.1554436208840472E-30</v>
      </c>
      <c r="BG177" s="85"/>
      <c r="BH177" s="100">
        <f t="shared" si="3"/>
        <v>0</v>
      </c>
      <c r="BI177" s="66"/>
      <c r="BJ177" s="165">
        <f t="shared" si="4"/>
        <v>17</v>
      </c>
      <c r="BK177" s="165">
        <f t="shared" si="5"/>
        <v>17</v>
      </c>
      <c r="BL177" s="164"/>
      <c r="BM177" s="164"/>
      <c r="BN177" s="164"/>
      <c r="BO177" s="164"/>
    </row>
    <row r="178" spans="1:67" x14ac:dyDescent="0.2">
      <c r="A178" s="1"/>
      <c r="N178" t="s">
        <v>52</v>
      </c>
      <c r="Q178" t="s">
        <v>128</v>
      </c>
      <c r="U178" s="164"/>
      <c r="V178" s="168" t="s">
        <v>89</v>
      </c>
      <c r="W178" s="165"/>
      <c r="X178" s="166">
        <f>ROUND(X162,$G$14+1-(1+INT(LOG10(ABS(X162)))))</f>
        <v>3.2119999999999999E-30</v>
      </c>
      <c r="Y178" s="66"/>
      <c r="Z178" s="66"/>
      <c r="AA178" s="164"/>
      <c r="AB178" s="164"/>
      <c r="AC178" s="165" t="s">
        <v>89</v>
      </c>
      <c r="AD178" s="166">
        <f>ROUND(AD164,$G$14+1-(1+INT(LOG10(ABS(AD164)))))</f>
        <v>3.2119999999999999E-30</v>
      </c>
      <c r="AE178" s="66"/>
      <c r="AF178" s="66"/>
      <c r="AG178" s="164"/>
      <c r="AH178" s="164"/>
      <c r="AI178" s="165" t="s">
        <v>89</v>
      </c>
      <c r="AJ178" s="166" t="e">
        <f>ROUND(AJ164,$G$14+1-(1+INT(LOG10(ABS(AJ164)))))</f>
        <v>#NUM!</v>
      </c>
      <c r="AK178" s="66"/>
      <c r="AL178" s="66"/>
      <c r="AM178" s="164"/>
      <c r="AN178" s="164"/>
      <c r="AO178" s="165" t="s">
        <v>89</v>
      </c>
      <c r="AP178" s="165"/>
      <c r="AQ178" s="66"/>
      <c r="AR178" s="66"/>
      <c r="AS178" s="164"/>
      <c r="AT178" s="164"/>
      <c r="AU178" s="165" t="s">
        <v>89</v>
      </c>
      <c r="AV178" s="166" t="e">
        <f>ROUND(AV161,$G$14+1-(1+INT(LOG10(ABS(AV161)))))</f>
        <v>#NUM!</v>
      </c>
      <c r="AW178" s="66"/>
      <c r="AX178" s="66"/>
      <c r="AY178" s="85">
        <v>23</v>
      </c>
      <c r="AZ178" s="85"/>
      <c r="BA178" s="85">
        <f t="shared" si="8"/>
        <v>0.87787661109347703</v>
      </c>
      <c r="BB178" s="85">
        <f t="shared" si="9"/>
        <v>1.1644374509707227</v>
      </c>
      <c r="BC178" s="66"/>
      <c r="BD178" s="98">
        <f t="shared" si="10"/>
        <v>2.8332133440562162</v>
      </c>
      <c r="BE178" s="85"/>
      <c r="BF178" s="100">
        <f t="shared" si="2"/>
        <v>3.1554436208840472E-30</v>
      </c>
      <c r="BG178" s="85"/>
      <c r="BH178" s="100">
        <f t="shared" si="3"/>
        <v>0</v>
      </c>
      <c r="BI178" s="66"/>
      <c r="BJ178" s="165">
        <f t="shared" si="4"/>
        <v>17</v>
      </c>
      <c r="BK178" s="165">
        <f t="shared" si="5"/>
        <v>17</v>
      </c>
      <c r="BL178" s="164"/>
      <c r="BM178" s="164"/>
      <c r="BN178" s="164"/>
      <c r="BO178" s="164"/>
    </row>
    <row r="179" spans="1:67" x14ac:dyDescent="0.2">
      <c r="A179" s="1"/>
      <c r="N179" t="s">
        <v>26</v>
      </c>
      <c r="Q179" t="s">
        <v>129</v>
      </c>
      <c r="U179" s="164"/>
      <c r="V179" s="165" t="s">
        <v>113</v>
      </c>
      <c r="W179" s="165"/>
      <c r="X179" s="166"/>
      <c r="Y179" s="66"/>
      <c r="Z179" s="66"/>
      <c r="AA179" s="164"/>
      <c r="AB179" s="164"/>
      <c r="AC179" s="165" t="s">
        <v>113</v>
      </c>
      <c r="AD179" s="166"/>
      <c r="AE179" s="66"/>
      <c r="AF179" s="66"/>
      <c r="AG179" s="164"/>
      <c r="AH179" s="164"/>
      <c r="AI179" s="165" t="s">
        <v>113</v>
      </c>
      <c r="AJ179" s="166"/>
      <c r="AK179" s="66"/>
      <c r="AL179" s="66"/>
      <c r="AM179" s="164"/>
      <c r="AN179" s="164"/>
      <c r="AO179" s="165" t="s">
        <v>113</v>
      </c>
      <c r="AP179" s="165"/>
      <c r="AQ179" s="66"/>
      <c r="AR179" s="66"/>
      <c r="AS179" s="164"/>
      <c r="AT179" s="164"/>
      <c r="AU179" s="165" t="s">
        <v>113</v>
      </c>
      <c r="AV179" s="166">
        <f>ROUND(AV163,$G$14+1-(1+INT(LOG10(ABS(AV163)))))</f>
        <v>2.8330000000000002</v>
      </c>
      <c r="AW179" s="66"/>
      <c r="AX179" s="66"/>
      <c r="AY179" s="85">
        <v>24</v>
      </c>
      <c r="AZ179" s="85"/>
      <c r="BA179" s="85">
        <f t="shared" si="8"/>
        <v>0.8826538438450513</v>
      </c>
      <c r="BB179" s="85">
        <f t="shared" si="9"/>
        <v>1.1883582125351981</v>
      </c>
      <c r="BC179" s="66"/>
      <c r="BD179" s="98">
        <f t="shared" si="10"/>
        <v>2.8332133440562162</v>
      </c>
      <c r="BE179" s="85"/>
      <c r="BF179" s="100">
        <f t="shared" si="2"/>
        <v>3.1554436208840472E-30</v>
      </c>
      <c r="BG179" s="85"/>
      <c r="BH179" s="100">
        <f t="shared" si="3"/>
        <v>0</v>
      </c>
      <c r="BI179" s="66"/>
      <c r="BJ179" s="165">
        <f t="shared" si="4"/>
        <v>17</v>
      </c>
      <c r="BK179" s="165">
        <f t="shared" si="5"/>
        <v>17</v>
      </c>
      <c r="BL179" s="164"/>
      <c r="BM179" s="164"/>
      <c r="BN179" s="164"/>
      <c r="BO179" s="164"/>
    </row>
    <row r="180" spans="1:67" x14ac:dyDescent="0.2">
      <c r="A180" s="1"/>
      <c r="N180" t="s">
        <v>68</v>
      </c>
      <c r="U180" s="164"/>
      <c r="V180" s="165" t="s">
        <v>114</v>
      </c>
      <c r="W180" s="165"/>
      <c r="X180" s="166">
        <f>ROUND(X164,$G$14+1-(1+INT(LOG10(ABS(X164)))))</f>
        <v>17</v>
      </c>
      <c r="Y180" s="66"/>
      <c r="Z180" s="66"/>
      <c r="AA180" s="164"/>
      <c r="AB180" s="164"/>
      <c r="AC180" s="165" t="s">
        <v>114</v>
      </c>
      <c r="AD180" s="166">
        <f>ROUND(AD166,$G$14+1-(1+INT(LOG10(ABS(AD166)))))</f>
        <v>4.1230000000000002</v>
      </c>
      <c r="AE180" s="66"/>
      <c r="AF180" s="66"/>
      <c r="AG180" s="164"/>
      <c r="AH180" s="164"/>
      <c r="AI180" s="165" t="s">
        <v>114</v>
      </c>
      <c r="AJ180" s="166"/>
      <c r="AK180" s="66"/>
      <c r="AL180" s="66"/>
      <c r="AM180" s="164"/>
      <c r="AN180" s="164"/>
      <c r="AO180" s="165" t="s">
        <v>114</v>
      </c>
      <c r="AP180" s="165"/>
      <c r="AQ180" s="66"/>
      <c r="AR180" s="66"/>
      <c r="AS180" s="164"/>
      <c r="AT180" s="164"/>
      <c r="AU180" s="165" t="s">
        <v>114</v>
      </c>
      <c r="AV180" s="166">
        <f>ROUND(AV164,$G$14+1-(1+INT(LOG10(ABS(AV164)))))</f>
        <v>3.2119999999999999E-30</v>
      </c>
      <c r="AW180" s="66"/>
      <c r="AX180" s="66"/>
      <c r="AY180" s="85">
        <v>25</v>
      </c>
      <c r="AZ180" s="85"/>
      <c r="BA180" s="85">
        <f t="shared" si="8"/>
        <v>0.88707185499315677</v>
      </c>
      <c r="BB180" s="85">
        <f t="shared" si="9"/>
        <v>1.2111020651821225</v>
      </c>
      <c r="BC180" s="66"/>
      <c r="BD180" s="98">
        <f t="shared" si="10"/>
        <v>2.8332133440562162</v>
      </c>
      <c r="BE180" s="85"/>
      <c r="BF180" s="100">
        <f t="shared" si="2"/>
        <v>3.1554436208840472E-30</v>
      </c>
      <c r="BG180" s="85"/>
      <c r="BH180" s="100">
        <f t="shared" si="3"/>
        <v>0</v>
      </c>
      <c r="BI180" s="66"/>
      <c r="BJ180" s="165">
        <f t="shared" si="4"/>
        <v>17</v>
      </c>
      <c r="BK180" s="165">
        <f t="shared" si="5"/>
        <v>17</v>
      </c>
      <c r="BL180" s="164"/>
      <c r="BM180" s="164"/>
      <c r="BN180" s="164"/>
      <c r="BO180" s="164"/>
    </row>
    <row r="181" spans="1:67" x14ac:dyDescent="0.2">
      <c r="A181" s="1"/>
      <c r="N181" t="s">
        <v>51</v>
      </c>
      <c r="Q181" s="183">
        <f>T38</f>
        <v>0</v>
      </c>
      <c r="U181" s="164"/>
      <c r="V181" s="165"/>
      <c r="W181" s="165"/>
      <c r="X181" s="166"/>
      <c r="Y181" s="66"/>
      <c r="Z181" s="66"/>
      <c r="AA181" s="164"/>
      <c r="AB181" s="164"/>
      <c r="AC181" s="165"/>
      <c r="AD181" s="166"/>
      <c r="AE181" s="66"/>
      <c r="AF181" s="66"/>
      <c r="AG181" s="164"/>
      <c r="AH181" s="164"/>
      <c r="AI181" s="165"/>
      <c r="AJ181" s="166"/>
      <c r="AK181" s="66"/>
      <c r="AL181" s="66"/>
      <c r="AM181" s="164"/>
      <c r="AN181" s="164"/>
      <c r="AO181" s="165"/>
      <c r="AP181" s="165"/>
      <c r="AQ181" s="66"/>
      <c r="AR181" s="66"/>
      <c r="AS181" s="164"/>
      <c r="AT181" s="164"/>
      <c r="AU181" s="165"/>
      <c r="AV181" s="166">
        <f>ROUND(AV165,$G$14+1-(1+INT(LOG10(ABS(AV165)))))</f>
        <v>17</v>
      </c>
      <c r="AW181" s="66"/>
      <c r="AX181" s="66"/>
      <c r="AY181" s="85">
        <v>26</v>
      </c>
      <c r="AZ181" s="85"/>
      <c r="BA181" s="85">
        <f t="shared" si="8"/>
        <v>0.89116964423921519</v>
      </c>
      <c r="BB181" s="85">
        <f t="shared" si="9"/>
        <v>1.2327723459484285</v>
      </c>
      <c r="BC181" s="66"/>
      <c r="BD181" s="98">
        <f t="shared" si="10"/>
        <v>2.8332133440562162</v>
      </c>
      <c r="BE181" s="85"/>
      <c r="BF181" s="100">
        <f t="shared" si="2"/>
        <v>3.1554436208840472E-30</v>
      </c>
      <c r="BG181" s="85"/>
      <c r="BH181" s="100">
        <f t="shared" si="3"/>
        <v>0</v>
      </c>
      <c r="BI181" s="66"/>
      <c r="BJ181" s="165">
        <f t="shared" si="4"/>
        <v>17</v>
      </c>
      <c r="BK181" s="165">
        <f t="shared" si="5"/>
        <v>17</v>
      </c>
      <c r="BL181" s="164"/>
      <c r="BM181" s="164"/>
      <c r="BN181" s="164"/>
      <c r="BO181" s="164"/>
    </row>
    <row r="182" spans="1:67" x14ac:dyDescent="0.2">
      <c r="A182" s="1"/>
      <c r="N182" t="s">
        <v>27</v>
      </c>
      <c r="U182" s="164"/>
      <c r="V182" s="165"/>
      <c r="W182" s="165"/>
      <c r="X182" s="166" t="e">
        <f>ROUND(X166,$G$14+1-(1+INT(LOG10(ABS(X166)))))</f>
        <v>#NUM!</v>
      </c>
      <c r="Y182" s="66"/>
      <c r="Z182" s="66"/>
      <c r="AA182" s="164"/>
      <c r="AB182" s="164"/>
      <c r="AC182" s="165"/>
      <c r="AD182" s="166" t="e">
        <f>ROUND(AD168,$G$14+1-(1+INT(LOG10(ABS(AD168)))))</f>
        <v>#NUM!</v>
      </c>
      <c r="AE182" s="66"/>
      <c r="AF182" s="66"/>
      <c r="AG182" s="164"/>
      <c r="AH182" s="164"/>
      <c r="AI182" s="165"/>
      <c r="AJ182" s="166" t="e">
        <f>ROUND(AJ168,$G$14+1-(1+INT(LOG10(ABS(AJ168)))))</f>
        <v>#NUM!</v>
      </c>
      <c r="AK182" s="66"/>
      <c r="AL182" s="66"/>
      <c r="AM182" s="164"/>
      <c r="AN182" s="164"/>
      <c r="AO182" s="165"/>
      <c r="AP182" s="165"/>
      <c r="AQ182" s="66"/>
      <c r="AR182" s="66"/>
      <c r="AS182" s="164"/>
      <c r="AT182" s="164"/>
      <c r="AU182" s="165"/>
      <c r="AV182" s="166" t="e">
        <f>ROUND(AV166,$G$14+1-(1+INT(LOG10(ABS(AV166)))))</f>
        <v>#NUM!</v>
      </c>
      <c r="AW182" s="66"/>
      <c r="AX182" s="66"/>
      <c r="AY182" s="85">
        <v>27</v>
      </c>
      <c r="AZ182" s="85"/>
      <c r="BA182" s="85">
        <f t="shared" si="8"/>
        <v>0.89498076982365571</v>
      </c>
      <c r="BB182" s="85">
        <f t="shared" si="9"/>
        <v>1.2534596897057095</v>
      </c>
      <c r="BC182" s="66"/>
      <c r="BD182" s="98">
        <f t="shared" si="10"/>
        <v>2.8332133440562162</v>
      </c>
      <c r="BE182" s="85"/>
      <c r="BF182" s="100">
        <f t="shared" si="2"/>
        <v>3.1554436208840472E-30</v>
      </c>
      <c r="BG182" s="85"/>
      <c r="BH182" s="100">
        <f t="shared" si="3"/>
        <v>0</v>
      </c>
      <c r="BI182" s="66"/>
      <c r="BJ182" s="165">
        <f t="shared" si="4"/>
        <v>17</v>
      </c>
      <c r="BK182" s="165">
        <f t="shared" si="5"/>
        <v>17</v>
      </c>
      <c r="BL182" s="164"/>
      <c r="BM182" s="164"/>
      <c r="BN182" s="164"/>
      <c r="BO182" s="164"/>
    </row>
    <row r="183" spans="1:67" x14ac:dyDescent="0.2">
      <c r="A183" s="1"/>
      <c r="N183" t="s">
        <v>72</v>
      </c>
      <c r="U183" s="164"/>
      <c r="V183" s="165"/>
      <c r="W183" s="165"/>
      <c r="X183" s="166"/>
      <c r="Y183" s="66"/>
      <c r="Z183" s="66"/>
      <c r="AA183" s="164"/>
      <c r="AB183" s="164"/>
      <c r="AC183" s="165"/>
      <c r="AD183" s="166"/>
      <c r="AE183" s="66"/>
      <c r="AF183" s="66"/>
      <c r="AG183" s="164"/>
      <c r="AH183" s="164"/>
      <c r="AI183" s="165"/>
      <c r="AJ183" s="166"/>
      <c r="AK183" s="66"/>
      <c r="AL183" s="66"/>
      <c r="AM183" s="164"/>
      <c r="AN183" s="164"/>
      <c r="AO183" s="165"/>
      <c r="AP183" s="165"/>
      <c r="AQ183" s="66"/>
      <c r="AR183" s="66"/>
      <c r="AS183" s="164"/>
      <c r="AT183" s="164"/>
      <c r="AU183" s="165"/>
      <c r="AV183" s="166" t="e">
        <f>ROUND(AV168,$G$14+1-(1+INT(LOG10(ABS(AV168)))))</f>
        <v>#DIV/0!</v>
      </c>
      <c r="AW183" s="66"/>
      <c r="AX183" s="66"/>
      <c r="AY183" s="85">
        <v>28</v>
      </c>
      <c r="AZ183" s="85"/>
      <c r="BA183" s="85">
        <f t="shared" si="8"/>
        <v>0.89853426442727535</v>
      </c>
      <c r="BB183" s="85">
        <f t="shared" si="9"/>
        <v>1.2732440010981565</v>
      </c>
      <c r="BC183" s="66"/>
      <c r="BD183" s="98">
        <f t="shared" si="10"/>
        <v>2.8332133440562162</v>
      </c>
      <c r="BE183" s="85"/>
      <c r="BF183" s="100">
        <f t="shared" si="2"/>
        <v>3.1554436208840472E-30</v>
      </c>
      <c r="BG183" s="85"/>
      <c r="BH183" s="100">
        <f t="shared" si="3"/>
        <v>0</v>
      </c>
      <c r="BI183" s="66"/>
      <c r="BJ183" s="165">
        <f t="shared" si="4"/>
        <v>17</v>
      </c>
      <c r="BK183" s="165">
        <f t="shared" si="5"/>
        <v>17</v>
      </c>
      <c r="BL183" s="164"/>
      <c r="BM183" s="164"/>
      <c r="BN183" s="164"/>
      <c r="BO183" s="164"/>
    </row>
    <row r="184" spans="1:67" x14ac:dyDescent="0.2">
      <c r="A184" s="1"/>
      <c r="N184" t="s">
        <v>28</v>
      </c>
      <c r="U184" s="164"/>
      <c r="V184" s="165"/>
      <c r="W184" s="165"/>
      <c r="X184" s="166" t="e">
        <f>ROUND(X168,$G$14+1-(1+INT(LOG10(ABS(X168)))))</f>
        <v>#NUM!</v>
      </c>
      <c r="Y184" s="66"/>
      <c r="Z184" s="66"/>
      <c r="AA184" s="164"/>
      <c r="AB184" s="164"/>
      <c r="AC184" s="165"/>
      <c r="AD184" s="166"/>
      <c r="AE184" s="66"/>
      <c r="AF184" s="66"/>
      <c r="AG184" s="164"/>
      <c r="AH184" s="164"/>
      <c r="AI184" s="165"/>
      <c r="AJ184" s="166"/>
      <c r="AK184" s="66"/>
      <c r="AL184" s="66"/>
      <c r="AM184" s="164"/>
      <c r="AN184" s="164"/>
      <c r="AO184" s="165"/>
      <c r="AP184" s="165"/>
      <c r="AQ184" s="66"/>
      <c r="AR184" s="66"/>
      <c r="AS184" s="164"/>
      <c r="AT184" s="164"/>
      <c r="AU184" s="165"/>
      <c r="AV184" s="166" t="e">
        <f>ROUND(AV169,$G$14+1-(1+INT(LOG10(ABS(AV169)))))</f>
        <v>#DIV/0!</v>
      </c>
      <c r="AW184" s="66"/>
      <c r="AX184" s="66"/>
      <c r="AY184" s="85">
        <v>29</v>
      </c>
      <c r="AZ184" s="85"/>
      <c r="BA184" s="85">
        <f t="shared" si="8"/>
        <v>0.9018553723227043</v>
      </c>
      <c r="BB184" s="85">
        <f t="shared" si="9"/>
        <v>1.2921960613294459</v>
      </c>
      <c r="BC184" s="66"/>
      <c r="BD184" s="98">
        <f t="shared" si="10"/>
        <v>2.8332133440562162</v>
      </c>
      <c r="BE184" s="85"/>
      <c r="BF184" s="100">
        <f t="shared" si="2"/>
        <v>3.1554436208840472E-30</v>
      </c>
      <c r="BG184" s="85"/>
      <c r="BH184" s="100">
        <f t="shared" si="3"/>
        <v>0</v>
      </c>
      <c r="BI184" s="66"/>
      <c r="BJ184" s="165">
        <f t="shared" si="4"/>
        <v>17</v>
      </c>
      <c r="BK184" s="165">
        <f t="shared" si="5"/>
        <v>17</v>
      </c>
      <c r="BL184" s="164"/>
      <c r="BM184" s="164"/>
      <c r="BN184" s="164"/>
      <c r="BO184" s="164"/>
    </row>
    <row r="185" spans="1:67" x14ac:dyDescent="0.2">
      <c r="A185" s="1"/>
      <c r="N185" t="s">
        <v>35</v>
      </c>
      <c r="U185" s="164"/>
      <c r="V185" s="165"/>
      <c r="W185" s="165"/>
      <c r="X185" s="166"/>
      <c r="Y185" s="66"/>
      <c r="Z185" s="66"/>
      <c r="AA185" s="164"/>
      <c r="AB185" s="164"/>
      <c r="AC185" s="165"/>
      <c r="AD185" s="166"/>
      <c r="AE185" s="66"/>
      <c r="AF185" s="66"/>
      <c r="AG185" s="164"/>
      <c r="AH185" s="164"/>
      <c r="AI185" s="165"/>
      <c r="AJ185" s="166"/>
      <c r="AK185" s="66"/>
      <c r="AL185" s="66"/>
      <c r="AM185" s="164"/>
      <c r="AN185" s="164"/>
      <c r="AO185" s="165"/>
      <c r="AP185" s="165"/>
      <c r="AQ185" s="66"/>
      <c r="AR185" s="66"/>
      <c r="AS185" s="164"/>
      <c r="AT185" s="164"/>
      <c r="AU185" s="165"/>
      <c r="AV185" s="166" t="e">
        <f>ROUND(AV170,$G$14+1-(1+INT(LOG10(ABS(AV170)))))</f>
        <v>#DIV/0!</v>
      </c>
      <c r="AW185" s="66"/>
      <c r="AX185" s="66"/>
      <c r="AY185" s="85">
        <v>30</v>
      </c>
      <c r="AZ185" s="85"/>
      <c r="BA185" s="85">
        <f t="shared" si="8"/>
        <v>0.90496614714469592</v>
      </c>
      <c r="BB185" s="85">
        <f t="shared" si="9"/>
        <v>1.3103788475750047</v>
      </c>
      <c r="BC185" s="66"/>
      <c r="BD185" s="98">
        <f t="shared" si="10"/>
        <v>2.8332133440562162</v>
      </c>
      <c r="BE185" s="85"/>
      <c r="BF185" s="100">
        <f t="shared" si="2"/>
        <v>3.1554436208840472E-30</v>
      </c>
      <c r="BG185" s="85"/>
      <c r="BH185" s="100">
        <f t="shared" si="3"/>
        <v>0</v>
      </c>
      <c r="BI185" s="66"/>
      <c r="BJ185" s="165">
        <f t="shared" si="4"/>
        <v>17</v>
      </c>
      <c r="BK185" s="165">
        <f t="shared" si="5"/>
        <v>17</v>
      </c>
      <c r="BL185" s="164"/>
      <c r="BM185" s="164"/>
      <c r="BN185" s="164"/>
      <c r="BO185" s="164"/>
    </row>
    <row r="186" spans="1:67" x14ac:dyDescent="0.2">
      <c r="A186" s="1"/>
      <c r="N186" t="s">
        <v>29</v>
      </c>
      <c r="U186" s="164"/>
      <c r="V186" s="165"/>
      <c r="W186" s="165"/>
      <c r="X186" s="166">
        <f>ROUND(X172,$G$14+1-(1+INT(LOG10(ABS(X172)))))</f>
        <v>1</v>
      </c>
      <c r="Y186" s="66"/>
      <c r="Z186" s="66"/>
      <c r="AA186" s="164"/>
      <c r="AB186" s="164"/>
      <c r="AC186" s="165"/>
      <c r="AD186" s="166">
        <f>ROUND(AD172,$G$14+1-(1+INT(LOG10(ABS(AD172)))))</f>
        <v>1</v>
      </c>
      <c r="AE186" s="66"/>
      <c r="AF186" s="66"/>
      <c r="AG186" s="164"/>
      <c r="AH186" s="164"/>
      <c r="AI186" s="165"/>
      <c r="AJ186" s="166">
        <f>ROUND(AJ172,$G$14+1-(1+INT(LOG10(ABS(AJ172)))))</f>
        <v>1</v>
      </c>
      <c r="AK186" s="66"/>
      <c r="AL186" s="66"/>
      <c r="AM186" s="164"/>
      <c r="AN186" s="164"/>
      <c r="AO186" s="165"/>
      <c r="AP186" s="166">
        <f>ROUND(AP172,$G$14+1-(1+INT(LOG10(ABS(AP172)))))</f>
        <v>1.651</v>
      </c>
      <c r="AQ186" s="66"/>
      <c r="AR186" s="66"/>
      <c r="AS186" s="164"/>
      <c r="AT186" s="164"/>
      <c r="AU186" s="165"/>
      <c r="AV186" s="166" t="e">
        <f>ROUND(AV172,$G$14+1-(1+INT(LOG10(ABS(AV172)))))</f>
        <v>#DIV/0!</v>
      </c>
      <c r="AW186" s="66"/>
      <c r="AX186" s="66"/>
      <c r="AY186" s="85">
        <v>31</v>
      </c>
      <c r="AZ186" s="85"/>
      <c r="BA186" s="85">
        <f t="shared" si="8"/>
        <v>0.90788594005267631</v>
      </c>
      <c r="BB186" s="85">
        <f t="shared" si="9"/>
        <v>1.3278486242115126</v>
      </c>
      <c r="BC186" s="66"/>
      <c r="BD186" s="98">
        <f t="shared" si="10"/>
        <v>2.8332133440562162</v>
      </c>
      <c r="BE186" s="85"/>
      <c r="BF186" s="100">
        <f t="shared" si="2"/>
        <v>3.1554436208840472E-30</v>
      </c>
      <c r="BG186" s="85"/>
      <c r="BH186" s="100">
        <f t="shared" si="3"/>
        <v>0</v>
      </c>
      <c r="BI186" s="66"/>
      <c r="BJ186" s="165">
        <f t="shared" si="4"/>
        <v>17</v>
      </c>
      <c r="BK186" s="165">
        <f t="shared" si="5"/>
        <v>17</v>
      </c>
      <c r="BL186" s="164"/>
      <c r="BM186" s="164"/>
      <c r="BN186" s="164"/>
      <c r="BO186" s="164"/>
    </row>
    <row r="187" spans="1:67" x14ac:dyDescent="0.2">
      <c r="A187" s="1"/>
      <c r="N187" t="s">
        <v>30</v>
      </c>
      <c r="U187" s="164"/>
      <c r="V187" s="165"/>
      <c r="W187" s="165"/>
      <c r="X187" s="166"/>
      <c r="Y187" s="66"/>
      <c r="Z187" s="66"/>
      <c r="AA187" s="164"/>
      <c r="AB187" s="164"/>
      <c r="AC187" s="165"/>
      <c r="AD187" s="166"/>
      <c r="AE187" s="66"/>
      <c r="AF187" s="66"/>
      <c r="AG187" s="164"/>
      <c r="AH187" s="164"/>
      <c r="AI187" s="165"/>
      <c r="AJ187" s="166"/>
      <c r="AK187" s="66"/>
      <c r="AL187" s="66"/>
      <c r="AM187" s="164"/>
      <c r="AN187" s="164"/>
      <c r="AO187" s="165"/>
      <c r="AP187" s="166"/>
      <c r="AQ187" s="66"/>
      <c r="AR187" s="66"/>
      <c r="AS187" s="164"/>
      <c r="AT187" s="164"/>
      <c r="AU187" s="165"/>
      <c r="AV187" s="165"/>
      <c r="AW187" s="66"/>
      <c r="AX187" s="66"/>
      <c r="AY187" s="85">
        <v>32</v>
      </c>
      <c r="AZ187" s="85"/>
      <c r="BA187" s="85">
        <f t="shared" si="8"/>
        <v>0.9106318010137352</v>
      </c>
      <c r="BB187" s="85">
        <f t="shared" si="9"/>
        <v>1.3446558513627329</v>
      </c>
      <c r="BC187" s="66"/>
      <c r="BD187" s="98">
        <f t="shared" si="10"/>
        <v>2.8332133440562162</v>
      </c>
      <c r="BE187" s="85"/>
      <c r="BF187" s="100">
        <f t="shared" si="2"/>
        <v>3.1554436208840472E-30</v>
      </c>
      <c r="BG187" s="85"/>
      <c r="BH187" s="100">
        <f t="shared" si="3"/>
        <v>0</v>
      </c>
      <c r="BI187" s="66"/>
      <c r="BJ187" s="165">
        <f t="shared" si="4"/>
        <v>17</v>
      </c>
      <c r="BK187" s="165">
        <f t="shared" si="5"/>
        <v>17</v>
      </c>
      <c r="BL187" s="164"/>
      <c r="BM187" s="164"/>
      <c r="BN187" s="164"/>
      <c r="BO187" s="164"/>
    </row>
    <row r="188" spans="1:67" x14ac:dyDescent="0.2">
      <c r="A188" s="1"/>
      <c r="N188" t="s">
        <v>70</v>
      </c>
      <c r="U188" s="164"/>
      <c r="V188" s="165"/>
      <c r="W188" s="165"/>
      <c r="X188" s="166">
        <f>ROUND(X174,$G$14-(1+INT(LOG10(ABS(X174)))))</f>
        <v>17</v>
      </c>
      <c r="Y188" s="66"/>
      <c r="Z188" s="66"/>
      <c r="AA188" s="164"/>
      <c r="AB188" s="164"/>
      <c r="AC188" s="165"/>
      <c r="AD188" s="166">
        <f>ROUND(AD174,$G$14-(1+INT(LOG10(ABS(AD174)))))</f>
        <v>17</v>
      </c>
      <c r="AE188" s="66"/>
      <c r="AF188" s="66"/>
      <c r="AG188" s="164"/>
      <c r="AH188" s="164"/>
      <c r="AI188" s="165"/>
      <c r="AJ188" s="166">
        <f>ROUND(AJ174,$G$14-(1+INT(LOG10(ABS(AJ174)))))</f>
        <v>17</v>
      </c>
      <c r="AK188" s="66"/>
      <c r="AL188" s="66"/>
      <c r="AM188" s="164"/>
      <c r="AN188" s="164"/>
      <c r="AO188" s="165"/>
      <c r="AP188" s="166">
        <f>ROUND(AP174,$G$14-(1+INT(LOG10(ABS(AP174)))))</f>
        <v>28.1</v>
      </c>
      <c r="AQ188" s="66"/>
      <c r="AR188" s="66"/>
      <c r="AS188" s="164"/>
      <c r="AT188" s="164"/>
      <c r="AU188" s="165"/>
      <c r="AV188" s="166" t="e">
        <f>ROUND(AV174,$G$14+1-(1+INT(LOG10(ABS(AV174)))))</f>
        <v>#DIV/0!</v>
      </c>
      <c r="AW188" s="66"/>
      <c r="AX188" s="66"/>
      <c r="AY188" s="85">
        <v>33</v>
      </c>
      <c r="AZ188" s="85"/>
      <c r="BA188" s="85">
        <f t="shared" si="8"/>
        <v>0.91321881070852506</v>
      </c>
      <c r="BB188" s="85">
        <f t="shared" si="9"/>
        <v>1.3608459460609088</v>
      </c>
      <c r="BC188" s="66"/>
      <c r="BD188" s="98">
        <f t="shared" si="10"/>
        <v>2.8332133440562162</v>
      </c>
      <c r="BE188" s="85"/>
      <c r="BF188" s="100">
        <f t="shared" ref="BF188:BF219" si="11">IF(BD188="NoValue","NoValue",POWER(BD188-$X$160,2))</f>
        <v>3.1554436208840472E-30</v>
      </c>
      <c r="BG188" s="85"/>
      <c r="BH188" s="100">
        <f t="shared" ref="BH188:BH219" si="12">IF(BF188="NoValue","NoValue",POWER(D52-$AJ$162,2))</f>
        <v>0</v>
      </c>
      <c r="BI188" s="66"/>
      <c r="BJ188" s="165">
        <f t="shared" ref="BJ188:BJ219" si="13">IF(D52="ND",0,D52)</f>
        <v>17</v>
      </c>
      <c r="BK188" s="165">
        <f t="shared" ref="BK188:BK219" si="14">IF(D52="ND",1,D52)</f>
        <v>17</v>
      </c>
      <c r="BL188" s="164"/>
      <c r="BM188" s="164"/>
      <c r="BN188" s="164"/>
      <c r="BO188" s="164"/>
    </row>
    <row r="189" spans="1:67" x14ac:dyDescent="0.2">
      <c r="A189" s="1"/>
      <c r="N189" t="s">
        <v>71</v>
      </c>
      <c r="U189" s="164"/>
      <c r="V189" s="164"/>
      <c r="W189" s="164"/>
      <c r="X189" s="169"/>
      <c r="Y189" s="66"/>
      <c r="Z189" s="66"/>
      <c r="AA189" s="164"/>
      <c r="AB189" s="164"/>
      <c r="AC189" s="164"/>
      <c r="AD189" s="169"/>
      <c r="AE189" s="66"/>
      <c r="AF189" s="66"/>
      <c r="AG189" s="164"/>
      <c r="AH189" s="164"/>
      <c r="AI189" s="164"/>
      <c r="AJ189" s="169"/>
      <c r="AK189" s="66"/>
      <c r="AL189" s="66"/>
      <c r="AM189" s="164"/>
      <c r="AN189" s="164"/>
      <c r="AO189" s="164"/>
      <c r="AP189" s="169"/>
      <c r="AQ189" s="66"/>
      <c r="AR189" s="66"/>
      <c r="AS189" s="164"/>
      <c r="AT189" s="164"/>
      <c r="AU189" s="164"/>
      <c r="AV189" s="164"/>
      <c r="AW189" s="66"/>
      <c r="AX189" s="66"/>
      <c r="AY189" s="85">
        <v>34</v>
      </c>
      <c r="AZ189" s="85"/>
      <c r="BA189" s="85">
        <f t="shared" si="8"/>
        <v>0.91566035664937462</v>
      </c>
      <c r="BB189" s="85">
        <f t="shared" si="9"/>
        <v>1.376459923646937</v>
      </c>
      <c r="BC189" s="66"/>
      <c r="BD189" s="98">
        <f t="shared" si="10"/>
        <v>2.8332133440562162</v>
      </c>
      <c r="BE189" s="85"/>
      <c r="BF189" s="100">
        <f t="shared" si="11"/>
        <v>3.1554436208840472E-30</v>
      </c>
      <c r="BG189" s="85"/>
      <c r="BH189" s="100">
        <f t="shared" si="12"/>
        <v>0</v>
      </c>
      <c r="BI189" s="66"/>
      <c r="BJ189" s="165">
        <f t="shared" si="13"/>
        <v>17</v>
      </c>
      <c r="BK189" s="165">
        <f t="shared" si="14"/>
        <v>17</v>
      </c>
      <c r="BL189" s="164"/>
      <c r="BM189" s="164"/>
      <c r="BN189" s="164"/>
      <c r="BO189" s="164"/>
    </row>
    <row r="190" spans="1:67" x14ac:dyDescent="0.2">
      <c r="A190" s="1"/>
      <c r="N190" t="s">
        <v>74</v>
      </c>
      <c r="Q190" s="295" t="s">
        <v>4</v>
      </c>
      <c r="R190" s="295"/>
      <c r="S190" s="295"/>
      <c r="T190" s="295"/>
      <c r="U190" s="164"/>
      <c r="V190" s="165">
        <f>IF(G16=95,VLOOKUP(X156,AY156:BB275,AY156+3),VLOOKUP(X156,AY282:BB401,AY282+3))</f>
        <v>1.4212992133386413</v>
      </c>
      <c r="W190" s="165"/>
      <c r="X190" s="166">
        <f>ROUND(V190,$G$14+1-(1+INT(LOG10(ABS(V190)))))</f>
        <v>1.421</v>
      </c>
      <c r="Y190" s="66"/>
      <c r="Z190" s="66"/>
      <c r="AA190" s="164"/>
      <c r="AB190" s="164"/>
      <c r="AC190" s="165">
        <f>IF(G16=95,VLOOKUP(AD156,AY156:BB275,AY156+3),VLOOKUP(AD156,AY282:BB401,AY282+3))</f>
        <v>1.4212992133386413</v>
      </c>
      <c r="AD190" s="166">
        <f>ROUND(AC190,$G$14+1-(1+INT(LOG10(ABS(AC190)))))</f>
        <v>1.421</v>
      </c>
      <c r="AE190" s="66"/>
      <c r="AF190" s="66"/>
      <c r="AG190" s="164"/>
      <c r="AH190" s="164"/>
      <c r="AI190" s="165">
        <f>IF(G16=95,VLOOKUP(AJ156,AY156:BB275,AY156+3),VLOOKUP(AJ156,AY282:BB401,AY282+3))</f>
        <v>1.4212992133386413</v>
      </c>
      <c r="AJ190" s="166">
        <f>ROUND(AI190,$G$14+1-(1+INT(LOG10(ABS(AI190)))))</f>
        <v>1.421</v>
      </c>
      <c r="AK190" s="66"/>
      <c r="AL190" s="66"/>
      <c r="AM190" s="164"/>
      <c r="AN190" s="164"/>
      <c r="AO190" s="165">
        <f>IF(G16=95,VLOOKUP(AP156,AY156:BB275,AY156+3),VLOOKUP(AP156,AY282:BB401,AY282+3))</f>
        <v>1.4212992133386413</v>
      </c>
      <c r="AP190" s="166">
        <f>ROUND(AO190,$G$14+1-(1+INT(LOG10(ABS(AO190)))))</f>
        <v>1.421</v>
      </c>
      <c r="AQ190" s="66"/>
      <c r="AR190" s="66"/>
      <c r="AS190" s="164"/>
      <c r="AT190" s="164"/>
      <c r="AU190" s="165">
        <f>IF(G16=95,VLOOKUP(AV156,AY156:BB275,AY156+3),VLOOKUP(AV156,AY282:BB401,AY282+3))</f>
        <v>1.4212992133386413</v>
      </c>
      <c r="AV190" s="166">
        <f>ROUND(AU190,$G$14+1-(1+INT(LOG10(ABS(AU190)))))</f>
        <v>1.421</v>
      </c>
      <c r="AW190" s="66"/>
      <c r="AX190" s="66"/>
      <c r="AY190" s="85">
        <v>35</v>
      </c>
      <c r="AZ190" s="85"/>
      <c r="BA190" s="85">
        <f t="shared" si="8"/>
        <v>0.91796836414332961</v>
      </c>
      <c r="BB190" s="85">
        <f t="shared" si="9"/>
        <v>1.3915349412007822</v>
      </c>
      <c r="BC190" s="66"/>
      <c r="BD190" s="98">
        <f t="shared" si="10"/>
        <v>2.8332133440562162</v>
      </c>
      <c r="BE190" s="85"/>
      <c r="BF190" s="100">
        <f t="shared" si="11"/>
        <v>3.1554436208840472E-30</v>
      </c>
      <c r="BG190" s="85"/>
      <c r="BH190" s="100">
        <f t="shared" si="12"/>
        <v>0</v>
      </c>
      <c r="BI190" s="66"/>
      <c r="BJ190" s="165">
        <f t="shared" si="13"/>
        <v>17</v>
      </c>
      <c r="BK190" s="165">
        <f t="shared" si="14"/>
        <v>17</v>
      </c>
      <c r="BL190" s="164"/>
      <c r="BM190" s="164"/>
      <c r="BN190" s="164"/>
      <c r="BO190" s="164"/>
    </row>
    <row r="191" spans="1:67" x14ac:dyDescent="0.2">
      <c r="A191" s="1"/>
      <c r="N191" t="s">
        <v>31</v>
      </c>
      <c r="Q191" s="295"/>
      <c r="R191" s="295"/>
      <c r="S191" s="295"/>
      <c r="T191" s="295"/>
      <c r="U191" s="164"/>
      <c r="V191" s="165"/>
      <c r="W191" s="165"/>
      <c r="X191" s="166"/>
      <c r="Y191" s="66"/>
      <c r="Z191" s="66"/>
      <c r="AA191" s="164"/>
      <c r="AB191" s="164"/>
      <c r="AC191" s="165"/>
      <c r="AD191" s="166"/>
      <c r="AE191" s="66"/>
      <c r="AF191" s="66"/>
      <c r="AG191" s="164"/>
      <c r="AH191" s="164"/>
      <c r="AI191" s="165"/>
      <c r="AJ191" s="166"/>
      <c r="AK191" s="66"/>
      <c r="AL191" s="66"/>
      <c r="AM191" s="164"/>
      <c r="AN191" s="164"/>
      <c r="AO191" s="165"/>
      <c r="AP191" s="166"/>
      <c r="AQ191" s="66"/>
      <c r="AR191" s="66"/>
      <c r="AS191" s="164"/>
      <c r="AT191" s="164"/>
      <c r="AU191" s="165"/>
      <c r="AV191" s="166"/>
      <c r="AW191" s="66"/>
      <c r="AX191" s="66"/>
      <c r="AY191" s="85">
        <v>36</v>
      </c>
      <c r="AZ191" s="85"/>
      <c r="BA191" s="85">
        <f t="shared" si="8"/>
        <v>0.92015349048010564</v>
      </c>
      <c r="BB191" s="85">
        <f t="shared" si="9"/>
        <v>1.4061047603231105</v>
      </c>
      <c r="BC191" s="66"/>
      <c r="BD191" s="98">
        <f t="shared" si="10"/>
        <v>2.8332133440562162</v>
      </c>
      <c r="BE191" s="85"/>
      <c r="BF191" s="100">
        <f t="shared" si="11"/>
        <v>3.1554436208840472E-30</v>
      </c>
      <c r="BG191" s="85"/>
      <c r="BH191" s="100">
        <f t="shared" si="12"/>
        <v>0</v>
      </c>
      <c r="BI191" s="66"/>
      <c r="BJ191" s="165">
        <f t="shared" si="13"/>
        <v>17</v>
      </c>
      <c r="BK191" s="165">
        <f t="shared" si="14"/>
        <v>17</v>
      </c>
      <c r="BL191" s="164"/>
      <c r="BM191" s="164"/>
      <c r="BN191" s="164"/>
      <c r="BO191" s="164"/>
    </row>
    <row r="192" spans="1:67" x14ac:dyDescent="0.2">
      <c r="A192" s="1"/>
      <c r="Q192" s="295"/>
      <c r="R192" s="295"/>
      <c r="S192" s="295"/>
      <c r="T192" s="295"/>
      <c r="U192" s="164"/>
      <c r="V192" s="165">
        <f>MAX(D20:D138)</f>
        <v>17</v>
      </c>
      <c r="W192" s="165"/>
      <c r="X192" s="166"/>
      <c r="Y192" s="66"/>
      <c r="Z192" s="106"/>
      <c r="AA192" s="164"/>
      <c r="AB192" s="164"/>
      <c r="AC192" s="165">
        <f>MAX(D20:D138)</f>
        <v>17</v>
      </c>
      <c r="AD192" s="166"/>
      <c r="AE192" s="66"/>
      <c r="AF192" s="66"/>
      <c r="AG192" s="164"/>
      <c r="AH192" s="164"/>
      <c r="AI192" s="165">
        <f>MAX(D20:D138)</f>
        <v>17</v>
      </c>
      <c r="AJ192" s="166"/>
      <c r="AK192" s="66"/>
      <c r="AL192" s="66"/>
      <c r="AM192" s="164"/>
      <c r="AN192" s="164"/>
      <c r="AO192" s="165">
        <f>MAX(D20:D138)</f>
        <v>17</v>
      </c>
      <c r="AP192" s="166"/>
      <c r="AQ192" s="66"/>
      <c r="AR192" s="66"/>
      <c r="AS192" s="164"/>
      <c r="AT192" s="164"/>
      <c r="AU192" s="165">
        <f>MAX(D20:D138)</f>
        <v>17</v>
      </c>
      <c r="AV192" s="166"/>
      <c r="AW192" s="66"/>
      <c r="AX192" s="66"/>
      <c r="AY192" s="85">
        <v>37</v>
      </c>
      <c r="AZ192" s="85"/>
      <c r="BA192" s="85">
        <f t="shared" si="8"/>
        <v>0.92222528899486211</v>
      </c>
      <c r="BB192" s="85">
        <f t="shared" si="9"/>
        <v>1.420200143133779</v>
      </c>
      <c r="BC192" s="66"/>
      <c r="BD192" s="98">
        <f t="shared" si="10"/>
        <v>2.8332133440562162</v>
      </c>
      <c r="BE192" s="85"/>
      <c r="BF192" s="100">
        <f t="shared" si="11"/>
        <v>3.1554436208840472E-30</v>
      </c>
      <c r="BG192" s="85"/>
      <c r="BH192" s="100">
        <f t="shared" si="12"/>
        <v>0</v>
      </c>
      <c r="BI192" s="66"/>
      <c r="BJ192" s="165">
        <f t="shared" si="13"/>
        <v>17</v>
      </c>
      <c r="BK192" s="165">
        <f t="shared" si="14"/>
        <v>17</v>
      </c>
      <c r="BL192" s="164"/>
      <c r="BM192" s="164"/>
      <c r="BN192" s="164"/>
      <c r="BO192" s="164"/>
    </row>
    <row r="193" spans="1:67" x14ac:dyDescent="0.2">
      <c r="A193" s="1"/>
      <c r="N193" t="s">
        <v>53</v>
      </c>
      <c r="Q193" s="295"/>
      <c r="R193" s="295"/>
      <c r="S193" s="295"/>
      <c r="T193" s="295"/>
      <c r="U193" s="164"/>
      <c r="V193" s="165"/>
      <c r="W193" s="165"/>
      <c r="X193" s="166"/>
      <c r="Y193" s="66"/>
      <c r="Z193" s="66"/>
      <c r="AA193" s="164"/>
      <c r="AB193" s="164"/>
      <c r="AC193" s="165"/>
      <c r="AD193" s="166"/>
      <c r="AE193" s="66"/>
      <c r="AF193" s="66"/>
      <c r="AG193" s="164"/>
      <c r="AH193" s="164"/>
      <c r="AI193" s="165"/>
      <c r="AJ193" s="166"/>
      <c r="AK193" s="66"/>
      <c r="AL193" s="66"/>
      <c r="AM193" s="164"/>
      <c r="AN193" s="164"/>
      <c r="AO193" s="165"/>
      <c r="AP193" s="166"/>
      <c r="AQ193" s="66"/>
      <c r="AR193" s="66"/>
      <c r="AS193" s="164"/>
      <c r="AT193" s="164"/>
      <c r="AU193" s="165"/>
      <c r="AV193" s="166"/>
      <c r="AW193" s="66"/>
      <c r="AX193" s="66"/>
      <c r="AY193" s="85">
        <v>38</v>
      </c>
      <c r="AZ193" s="85"/>
      <c r="BA193" s="85">
        <f t="shared" si="8"/>
        <v>0.92419234831703545</v>
      </c>
      <c r="BB193" s="85">
        <f t="shared" si="9"/>
        <v>1.4338491926606862</v>
      </c>
      <c r="BC193" s="66"/>
      <c r="BD193" s="98">
        <f t="shared" si="10"/>
        <v>2.8332133440562162</v>
      </c>
      <c r="BE193" s="85"/>
      <c r="BF193" s="100">
        <f t="shared" si="11"/>
        <v>3.1554436208840472E-30</v>
      </c>
      <c r="BG193" s="85"/>
      <c r="BH193" s="100">
        <f t="shared" si="12"/>
        <v>0</v>
      </c>
      <c r="BI193" s="66"/>
      <c r="BJ193" s="165">
        <f t="shared" si="13"/>
        <v>17</v>
      </c>
      <c r="BK193" s="165">
        <f t="shared" si="14"/>
        <v>17</v>
      </c>
      <c r="BL193" s="164"/>
      <c r="BM193" s="164"/>
      <c r="BN193" s="164"/>
      <c r="BO193" s="164"/>
    </row>
    <row r="194" spans="1:67" x14ac:dyDescent="0.2">
      <c r="A194" s="1"/>
      <c r="N194" t="s">
        <v>54</v>
      </c>
      <c r="Q194" s="295"/>
      <c r="R194" s="295"/>
      <c r="S194" s="295"/>
      <c r="T194" s="295"/>
      <c r="U194" s="164"/>
      <c r="V194" s="165">
        <f>LN(POWER(X168,2)+1)</f>
        <v>0</v>
      </c>
      <c r="W194" s="165"/>
      <c r="X194" s="166" t="e">
        <f>ROUND(V194,$G$14+1-(1+INT(LOG10(ABS(V194)))))</f>
        <v>#NUM!</v>
      </c>
      <c r="Y194" s="66"/>
      <c r="Z194" s="66"/>
      <c r="AA194" s="164"/>
      <c r="AB194" s="164"/>
      <c r="AC194" s="165">
        <f>LN(POWER(AD168,2)+1)</f>
        <v>0</v>
      </c>
      <c r="AD194" s="166" t="e">
        <f>ROUND(AC194,$G$14+1-(1+INT(LOG10(ABS(AC194)))))</f>
        <v>#NUM!</v>
      </c>
      <c r="AE194" s="66"/>
      <c r="AF194" s="66"/>
      <c r="AG194" s="164"/>
      <c r="AH194" s="164"/>
      <c r="AI194" s="165">
        <f>AJ164</f>
        <v>0</v>
      </c>
      <c r="AJ194" s="166" t="e">
        <f>ROUND(AI194,$G$14+1-(1+INT(LOG10(ABS(AI194)))))</f>
        <v>#NUM!</v>
      </c>
      <c r="AK194" s="66"/>
      <c r="AL194" s="66"/>
      <c r="AM194" s="164"/>
      <c r="AN194" s="164"/>
      <c r="AO194" s="165">
        <f>LN(POWER(AP168,2)+1)</f>
        <v>0.30748469974796055</v>
      </c>
      <c r="AP194" s="166">
        <f>ROUND(AO194,$G$14+1-(1+INT(LOG10(ABS(AO194)))))</f>
        <v>0.3075</v>
      </c>
      <c r="AQ194" s="66"/>
      <c r="AR194" s="66"/>
      <c r="AS194" s="164"/>
      <c r="AT194" s="164"/>
      <c r="AU194" s="165" t="e">
        <f>LN(POWER(AV170,2)+1)</f>
        <v>#DIV/0!</v>
      </c>
      <c r="AV194" s="166" t="e">
        <f>ROUND(AU194,$G$14+1-(1+INT(LOG10(ABS(AU194)))))</f>
        <v>#DIV/0!</v>
      </c>
      <c r="AW194" s="66"/>
      <c r="AX194" s="66"/>
      <c r="AY194" s="85">
        <v>39</v>
      </c>
      <c r="AZ194" s="85"/>
      <c r="BA194" s="85">
        <f t="shared" si="8"/>
        <v>0.92606241107331344</v>
      </c>
      <c r="BB194" s="85">
        <f t="shared" si="9"/>
        <v>1.4470776466799498</v>
      </c>
      <c r="BC194" s="66"/>
      <c r="BD194" s="98">
        <f t="shared" si="10"/>
        <v>2.8332133440562162</v>
      </c>
      <c r="BE194" s="85"/>
      <c r="BF194" s="100">
        <f t="shared" si="11"/>
        <v>3.1554436208840472E-30</v>
      </c>
      <c r="BG194" s="85"/>
      <c r="BH194" s="100">
        <f t="shared" si="12"/>
        <v>0</v>
      </c>
      <c r="BI194" s="66"/>
      <c r="BJ194" s="165">
        <f t="shared" si="13"/>
        <v>17</v>
      </c>
      <c r="BK194" s="165">
        <f t="shared" si="14"/>
        <v>17</v>
      </c>
      <c r="BL194" s="164"/>
      <c r="BM194" s="164"/>
      <c r="BN194" s="164"/>
      <c r="BO194" s="164"/>
    </row>
    <row r="195" spans="1:67" x14ac:dyDescent="0.2">
      <c r="A195" s="1"/>
      <c r="N195" t="s">
        <v>55</v>
      </c>
      <c r="Q195" s="295"/>
      <c r="R195" s="295"/>
      <c r="S195" s="295"/>
      <c r="T195" s="295"/>
      <c r="U195" s="164"/>
      <c r="V195" s="165"/>
      <c r="W195" s="165"/>
      <c r="X195" s="166"/>
      <c r="Y195" s="66"/>
      <c r="Z195" s="66"/>
      <c r="AA195" s="164"/>
      <c r="AB195" s="164"/>
      <c r="AC195" s="165"/>
      <c r="AD195" s="166"/>
      <c r="AE195" s="66"/>
      <c r="AF195" s="66"/>
      <c r="AG195" s="164"/>
      <c r="AH195" s="164"/>
      <c r="AI195" s="165"/>
      <c r="AJ195" s="166"/>
      <c r="AK195" s="66"/>
      <c r="AL195" s="66"/>
      <c r="AM195" s="164"/>
      <c r="AN195" s="164"/>
      <c r="AO195" s="165"/>
      <c r="AP195" s="166"/>
      <c r="AQ195" s="66"/>
      <c r="AR195" s="66"/>
      <c r="AS195" s="164"/>
      <c r="AT195" s="164"/>
      <c r="AU195" s="165"/>
      <c r="AV195" s="166"/>
      <c r="AW195" s="66"/>
      <c r="AX195" s="66"/>
      <c r="AY195" s="85">
        <v>40</v>
      </c>
      <c r="AZ195" s="85"/>
      <c r="BA195" s="85">
        <f t="shared" si="8"/>
        <v>0.92784247549448551</v>
      </c>
      <c r="BB195" s="85">
        <f t="shared" si="9"/>
        <v>1.4599091323986104</v>
      </c>
      <c r="BC195" s="66"/>
      <c r="BD195" s="98">
        <f t="shared" si="10"/>
        <v>2.8332133440562162</v>
      </c>
      <c r="BE195" s="85"/>
      <c r="BF195" s="100">
        <f t="shared" si="11"/>
        <v>3.1554436208840472E-30</v>
      </c>
      <c r="BG195" s="85"/>
      <c r="BH195" s="100">
        <f t="shared" si="12"/>
        <v>0</v>
      </c>
      <c r="BI195" s="66"/>
      <c r="BJ195" s="165">
        <f t="shared" si="13"/>
        <v>17</v>
      </c>
      <c r="BK195" s="165">
        <f t="shared" si="14"/>
        <v>17</v>
      </c>
      <c r="BL195" s="164"/>
      <c r="BM195" s="164"/>
      <c r="BN195" s="164"/>
      <c r="BO195" s="164"/>
    </row>
    <row r="196" spans="1:67" x14ac:dyDescent="0.2">
      <c r="A196" s="1"/>
      <c r="N196" t="s">
        <v>56</v>
      </c>
      <c r="Q196" s="295"/>
      <c r="R196" s="295"/>
      <c r="S196" s="295"/>
      <c r="T196" s="295"/>
      <c r="U196" s="164"/>
      <c r="V196" s="165">
        <f>SQRT(V194)</f>
        <v>0</v>
      </c>
      <c r="W196" s="165"/>
      <c r="X196" s="166" t="e">
        <f>ROUND(V196,$G$14+1-(1+INT(LOG10(ABS(V196)))))</f>
        <v>#NUM!</v>
      </c>
      <c r="Y196" s="66"/>
      <c r="Z196" s="66"/>
      <c r="AA196" s="164"/>
      <c r="AB196" s="164"/>
      <c r="AC196" s="165">
        <f>SQRT(AC194)</f>
        <v>0</v>
      </c>
      <c r="AD196" s="166" t="e">
        <f>ROUND(AC196,$G$14+1-(1+INT(LOG10(ABS(AC196)))))</f>
        <v>#NUM!</v>
      </c>
      <c r="AE196" s="66"/>
      <c r="AF196" s="66"/>
      <c r="AG196" s="164"/>
      <c r="AH196" s="164"/>
      <c r="AI196" s="165">
        <f>SQRT(AI194)</f>
        <v>0</v>
      </c>
      <c r="AJ196" s="166" t="e">
        <f>ROUND(AI196,$G$14+1-(1+INT(LOG10(ABS(AI196)))))</f>
        <v>#NUM!</v>
      </c>
      <c r="AK196" s="66"/>
      <c r="AL196" s="66"/>
      <c r="AM196" s="164"/>
      <c r="AN196" s="164"/>
      <c r="AO196" s="165">
        <f>SQRT(AO194)</f>
        <v>0.55451302937619107</v>
      </c>
      <c r="AP196" s="166">
        <f>ROUND(AO196,$G$14+1-(1+INT(LOG10(ABS(AO196)))))</f>
        <v>0.55449999999999999</v>
      </c>
      <c r="AQ196" s="66"/>
      <c r="AR196" s="66"/>
      <c r="AS196" s="164"/>
      <c r="AT196" s="164"/>
      <c r="AU196" s="165" t="e">
        <f>SQRT(AU194)</f>
        <v>#DIV/0!</v>
      </c>
      <c r="AV196" s="166" t="e">
        <f>ROUND(AU196,$G$14+1-(1+INT(LOG10(ABS(AU196)))))</f>
        <v>#DIV/0!</v>
      </c>
      <c r="AW196" s="66"/>
      <c r="AX196" s="66"/>
      <c r="AY196" s="85">
        <v>41</v>
      </c>
      <c r="AZ196" s="85"/>
      <c r="BA196" s="85">
        <f t="shared" si="8"/>
        <v>0.92953888272983598</v>
      </c>
      <c r="BB196" s="85">
        <f t="shared" si="9"/>
        <v>1.4723653880430223</v>
      </c>
      <c r="BC196" s="66"/>
      <c r="BD196" s="98">
        <f t="shared" si="10"/>
        <v>2.8332133440562162</v>
      </c>
      <c r="BE196" s="85"/>
      <c r="BF196" s="100">
        <f t="shared" si="11"/>
        <v>3.1554436208840472E-30</v>
      </c>
      <c r="BG196" s="85"/>
      <c r="BH196" s="100">
        <f t="shared" si="12"/>
        <v>0</v>
      </c>
      <c r="BI196" s="66"/>
      <c r="BJ196" s="165">
        <f t="shared" si="13"/>
        <v>17</v>
      </c>
      <c r="BK196" s="165">
        <f t="shared" si="14"/>
        <v>17</v>
      </c>
      <c r="BL196" s="164"/>
      <c r="BM196" s="164"/>
      <c r="BN196" s="164"/>
      <c r="BO196" s="164"/>
    </row>
    <row r="197" spans="1:67" x14ac:dyDescent="0.2">
      <c r="A197" s="1"/>
      <c r="N197" t="s">
        <v>57</v>
      </c>
      <c r="Q197" s="60"/>
      <c r="R197" s="60"/>
      <c r="S197" s="60"/>
      <c r="T197" s="60"/>
      <c r="U197" s="170"/>
      <c r="V197" s="170"/>
      <c r="W197" s="170"/>
      <c r="X197" s="170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105"/>
      <c r="AJ197" s="66"/>
      <c r="AK197" s="66"/>
      <c r="AL197" s="66"/>
      <c r="AM197" s="66"/>
      <c r="AN197" s="66"/>
      <c r="AO197" s="105"/>
      <c r="AP197" s="66"/>
      <c r="AQ197" s="66"/>
      <c r="AR197" s="66"/>
      <c r="AS197" s="164"/>
      <c r="AT197" s="164"/>
      <c r="AU197" s="164"/>
      <c r="AV197" s="164"/>
      <c r="AW197" s="66"/>
      <c r="AX197" s="66"/>
      <c r="AY197" s="85">
        <v>42</v>
      </c>
      <c r="AZ197" s="85"/>
      <c r="BA197" s="85">
        <f t="shared" si="8"/>
        <v>0.93115739215960514</v>
      </c>
      <c r="BB197" s="85">
        <f t="shared" si="9"/>
        <v>1.4844664563528902</v>
      </c>
      <c r="BC197" s="66"/>
      <c r="BD197" s="98">
        <f t="shared" si="10"/>
        <v>2.8332133440562162</v>
      </c>
      <c r="BE197" s="85"/>
      <c r="BF197" s="100">
        <f t="shared" si="11"/>
        <v>3.1554436208840472E-30</v>
      </c>
      <c r="BG197" s="85"/>
      <c r="BH197" s="100">
        <f t="shared" si="12"/>
        <v>0</v>
      </c>
      <c r="BI197" s="66"/>
      <c r="BJ197" s="165">
        <f t="shared" si="13"/>
        <v>17</v>
      </c>
      <c r="BK197" s="165">
        <f t="shared" si="14"/>
        <v>17</v>
      </c>
      <c r="BL197" s="164"/>
      <c r="BM197" s="164"/>
      <c r="BN197" s="164"/>
      <c r="BO197" s="164"/>
    </row>
    <row r="198" spans="1:67" x14ac:dyDescent="0.2">
      <c r="A198" s="1"/>
      <c r="Q198" s="60"/>
      <c r="R198" s="60"/>
      <c r="S198" s="60"/>
      <c r="T198" s="60"/>
      <c r="U198" s="164"/>
      <c r="V198" s="170"/>
      <c r="W198" s="170"/>
      <c r="X198" s="171"/>
      <c r="Y198" s="66"/>
      <c r="Z198" s="66"/>
      <c r="AA198" s="66"/>
      <c r="AB198" s="66"/>
      <c r="AC198" s="66"/>
      <c r="AD198" s="66"/>
      <c r="AE198" s="66"/>
      <c r="AF198" s="66"/>
      <c r="AG198" s="66"/>
      <c r="AH198" s="105"/>
      <c r="AI198" s="105"/>
      <c r="AJ198" s="66"/>
      <c r="AK198" s="66"/>
      <c r="AL198" s="66"/>
      <c r="AM198" s="66"/>
      <c r="AN198" s="66"/>
      <c r="AO198" s="105"/>
      <c r="AP198" s="66"/>
      <c r="AQ198" s="66"/>
      <c r="AR198" s="66"/>
      <c r="AS198" s="292" t="s">
        <v>5</v>
      </c>
      <c r="AT198" s="293"/>
      <c r="AU198" s="165">
        <f>IF($G$8="Modified Delta-Lognormal",AV188,IF($G$8="Delta-Lognormal",X188,IF($G$8="Default",AP188,IF($G$8="Normal",AJ188,AD188))))</f>
        <v>28.1</v>
      </c>
      <c r="AV198" s="166">
        <f>ROUND(AU198,G14-(1+INT(LOG10(ABS(AU198)))))</f>
        <v>28.1</v>
      </c>
      <c r="AW198" s="66"/>
      <c r="AX198" s="66"/>
      <c r="AY198" s="85">
        <v>43</v>
      </c>
      <c r="AZ198" s="85"/>
      <c r="BA198" s="85">
        <f t="shared" si="8"/>
        <v>0.93270324658613213</v>
      </c>
      <c r="BB198" s="85">
        <f t="shared" si="9"/>
        <v>1.4962308541250058</v>
      </c>
      <c r="BC198" s="66"/>
      <c r="BD198" s="98">
        <f t="shared" si="10"/>
        <v>2.8332133440562162</v>
      </c>
      <c r="BE198" s="85"/>
      <c r="BF198" s="100">
        <f t="shared" si="11"/>
        <v>3.1554436208840472E-30</v>
      </c>
      <c r="BG198" s="85"/>
      <c r="BH198" s="100">
        <f t="shared" si="12"/>
        <v>0</v>
      </c>
      <c r="BI198" s="66"/>
      <c r="BJ198" s="165">
        <f t="shared" si="13"/>
        <v>17</v>
      </c>
      <c r="BK198" s="165">
        <f t="shared" si="14"/>
        <v>17</v>
      </c>
      <c r="BL198" s="164"/>
      <c r="BM198" s="164"/>
      <c r="BN198" s="164"/>
      <c r="BO198" s="164"/>
    </row>
    <row r="199" spans="1:67" x14ac:dyDescent="0.2">
      <c r="A199" s="1"/>
      <c r="N199" t="s">
        <v>59</v>
      </c>
      <c r="Q199" s="60"/>
      <c r="R199" s="60"/>
      <c r="S199" s="60"/>
      <c r="T199" s="60"/>
      <c r="U199" s="164"/>
      <c r="V199" s="170"/>
      <c r="W199" s="170"/>
      <c r="X199" s="170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293"/>
      <c r="AT199" s="293"/>
      <c r="AU199" s="165"/>
      <c r="AV199" s="165"/>
      <c r="AW199" s="66"/>
      <c r="AX199" s="66"/>
      <c r="AY199" s="85">
        <v>44</v>
      </c>
      <c r="AZ199" s="85"/>
      <c r="BA199" s="85">
        <f t="shared" si="8"/>
        <v>0.93418122885506605</v>
      </c>
      <c r="BB199" s="85">
        <f t="shared" si="9"/>
        <v>1.5076757212576952</v>
      </c>
      <c r="BC199" s="66"/>
      <c r="BD199" s="98">
        <f t="shared" si="10"/>
        <v>2.8332133440562162</v>
      </c>
      <c r="BE199" s="85"/>
      <c r="BF199" s="100">
        <f t="shared" si="11"/>
        <v>3.1554436208840472E-30</v>
      </c>
      <c r="BG199" s="85"/>
      <c r="BH199" s="100">
        <f t="shared" si="12"/>
        <v>0</v>
      </c>
      <c r="BI199" s="66"/>
      <c r="BJ199" s="165">
        <f t="shared" si="13"/>
        <v>17</v>
      </c>
      <c r="BK199" s="165">
        <f t="shared" si="14"/>
        <v>17</v>
      </c>
      <c r="BL199" s="164"/>
      <c r="BM199" s="164"/>
      <c r="BN199" s="164"/>
      <c r="BO199" s="164"/>
    </row>
    <row r="200" spans="1:67" x14ac:dyDescent="0.2">
      <c r="A200" s="1"/>
      <c r="N200" t="s">
        <v>60</v>
      </c>
      <c r="Q200" s="60"/>
      <c r="R200" s="60"/>
      <c r="S200" s="60"/>
      <c r="T200" s="60"/>
      <c r="U200" s="164"/>
      <c r="V200" s="170"/>
      <c r="W200" s="170"/>
      <c r="X200" s="170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107"/>
      <c r="AP200" s="66"/>
      <c r="AQ200" s="66"/>
      <c r="AR200" s="66"/>
      <c r="AS200" s="293"/>
      <c r="AT200" s="293"/>
      <c r="AU200" s="173">
        <f>IF($G$8="Modified Delta-Lognormal",$AV$185,IF($G$8="Delta-Lognormal",$X$184,IF($G$8="Default",$AP$168,IF($G$8="Normal",$AJ$182,$AD$182))))</f>
        <v>0.6</v>
      </c>
      <c r="AV200" s="166">
        <f>ROUND(AU200,G14-(1+INT(LOG10(ABS(AU200)))))</f>
        <v>0.6</v>
      </c>
      <c r="AW200" s="66"/>
      <c r="AX200" s="66"/>
      <c r="AY200" s="85">
        <v>45</v>
      </c>
      <c r="AZ200" s="85"/>
      <c r="BA200" s="85">
        <f t="shared" si="8"/>
        <v>0.93559571119221652</v>
      </c>
      <c r="BB200" s="85">
        <f t="shared" si="9"/>
        <v>1.5188169521829067</v>
      </c>
      <c r="BC200" s="66"/>
      <c r="BD200" s="98">
        <f t="shared" si="10"/>
        <v>2.8332133440562162</v>
      </c>
      <c r="BE200" s="85"/>
      <c r="BF200" s="100">
        <f t="shared" si="11"/>
        <v>3.1554436208840472E-30</v>
      </c>
      <c r="BG200" s="85"/>
      <c r="BH200" s="100">
        <f t="shared" si="12"/>
        <v>0</v>
      </c>
      <c r="BI200" s="66"/>
      <c r="BJ200" s="165">
        <f t="shared" si="13"/>
        <v>17</v>
      </c>
      <c r="BK200" s="165">
        <f t="shared" si="14"/>
        <v>17</v>
      </c>
      <c r="BL200" s="164"/>
      <c r="BM200" s="164"/>
      <c r="BN200" s="164"/>
      <c r="BO200" s="164"/>
    </row>
    <row r="201" spans="1:67" x14ac:dyDescent="0.2">
      <c r="A201" s="1"/>
      <c r="N201" t="s">
        <v>61</v>
      </c>
      <c r="U201" s="164"/>
      <c r="V201" s="164"/>
      <c r="W201" s="164"/>
      <c r="X201" s="164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105"/>
      <c r="AP201" s="66"/>
      <c r="AQ201" s="66"/>
      <c r="AR201" s="66"/>
      <c r="AS201" s="293"/>
      <c r="AT201" s="293"/>
      <c r="AU201" s="165"/>
      <c r="AV201" s="165"/>
      <c r="AW201" s="66"/>
      <c r="AX201" s="66"/>
      <c r="AY201" s="85">
        <v>46</v>
      </c>
      <c r="AZ201" s="85"/>
      <c r="BA201" s="85">
        <f t="shared" si="8"/>
        <v>0.93695069832594557</v>
      </c>
      <c r="BB201" s="85">
        <f t="shared" si="9"/>
        <v>1.5296693121114007</v>
      </c>
      <c r="BC201" s="66"/>
      <c r="BD201" s="98">
        <f t="shared" si="10"/>
        <v>2.8332133440562162</v>
      </c>
      <c r="BE201" s="85"/>
      <c r="BF201" s="100">
        <f t="shared" si="11"/>
        <v>3.1554436208840472E-30</v>
      </c>
      <c r="BG201" s="85"/>
      <c r="BH201" s="100">
        <f t="shared" si="12"/>
        <v>0</v>
      </c>
      <c r="BI201" s="66"/>
      <c r="BJ201" s="165">
        <f t="shared" si="13"/>
        <v>17</v>
      </c>
      <c r="BK201" s="165">
        <f t="shared" si="14"/>
        <v>17</v>
      </c>
      <c r="BL201" s="164"/>
      <c r="BM201" s="164"/>
      <c r="BN201" s="164"/>
      <c r="BO201" s="164"/>
    </row>
    <row r="202" spans="1:67" x14ac:dyDescent="0.2">
      <c r="A202" s="1"/>
      <c r="N202" t="s">
        <v>62</v>
      </c>
      <c r="U202" s="164"/>
      <c r="V202" s="164"/>
      <c r="W202" s="164"/>
      <c r="X202" s="164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293"/>
      <c r="AT202" s="293"/>
      <c r="AU202" s="165"/>
      <c r="AV202" s="165"/>
      <c r="AW202" s="66"/>
      <c r="AX202" s="66"/>
      <c r="AY202" s="85">
        <v>47</v>
      </c>
      <c r="AZ202" s="85"/>
      <c r="BA202" s="85">
        <f t="shared" si="8"/>
        <v>0.93824986528917553</v>
      </c>
      <c r="BB202" s="85">
        <f t="shared" si="9"/>
        <v>1.5402465401372125</v>
      </c>
      <c r="BC202" s="66"/>
      <c r="BD202" s="98">
        <f t="shared" si="10"/>
        <v>2.8332133440562162</v>
      </c>
      <c r="BE202" s="85"/>
      <c r="BF202" s="100">
        <f t="shared" si="11"/>
        <v>3.1554436208840472E-30</v>
      </c>
      <c r="BG202" s="85"/>
      <c r="BH202" s="100">
        <f t="shared" si="12"/>
        <v>0</v>
      </c>
      <c r="BI202" s="66"/>
      <c r="BJ202" s="165">
        <f t="shared" si="13"/>
        <v>17</v>
      </c>
      <c r="BK202" s="165">
        <f t="shared" si="14"/>
        <v>17</v>
      </c>
      <c r="BL202" s="164"/>
      <c r="BM202" s="164"/>
      <c r="BN202" s="164"/>
      <c r="BO202" s="164"/>
    </row>
    <row r="203" spans="1:67" ht="12.75" customHeight="1" x14ac:dyDescent="0.2">
      <c r="A203" s="1"/>
      <c r="N203" t="s">
        <v>76</v>
      </c>
      <c r="Q203" s="294" t="s">
        <v>132</v>
      </c>
      <c r="R203" s="294"/>
      <c r="S203" s="294"/>
      <c r="T203" s="294"/>
      <c r="U203" s="164"/>
      <c r="V203" s="298">
        <f>U24</f>
        <v>28.1</v>
      </c>
      <c r="W203" s="165"/>
      <c r="X203" s="165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290" t="s">
        <v>131</v>
      </c>
      <c r="AT203" s="291"/>
      <c r="AU203" s="173">
        <f>IF($G$8="Modified Delta-Lognormal",$AV$186,IF($G$8="Delta-Lognormal",$X$186,IF($G$8="Default",$AP$186,IF($G$8="Normal",$AJ$186,$AD$186))))</f>
        <v>1.651</v>
      </c>
      <c r="AV203" s="164"/>
      <c r="AW203" s="66"/>
      <c r="AX203" s="66"/>
      <c r="AY203" s="85">
        <v>48</v>
      </c>
      <c r="AZ203" s="85"/>
      <c r="BA203" s="85">
        <f t="shared" si="8"/>
        <v>0.93949659065110569</v>
      </c>
      <c r="BB203" s="85">
        <f t="shared" si="9"/>
        <v>1.5505614409343296</v>
      </c>
      <c r="BC203" s="66"/>
      <c r="BD203" s="98">
        <f t="shared" si="10"/>
        <v>2.8332133440562162</v>
      </c>
      <c r="BE203" s="85"/>
      <c r="BF203" s="100">
        <f t="shared" si="11"/>
        <v>3.1554436208840472E-30</v>
      </c>
      <c r="BG203" s="85"/>
      <c r="BH203" s="100">
        <f t="shared" si="12"/>
        <v>0</v>
      </c>
      <c r="BI203" s="66"/>
      <c r="BJ203" s="165">
        <f t="shared" si="13"/>
        <v>17</v>
      </c>
      <c r="BK203" s="165">
        <f t="shared" si="14"/>
        <v>17</v>
      </c>
      <c r="BL203" s="164"/>
      <c r="BM203" s="164"/>
      <c r="BN203" s="164"/>
      <c r="BO203" s="164"/>
    </row>
    <row r="204" spans="1:67" x14ac:dyDescent="0.2">
      <c r="A204" s="1"/>
      <c r="Q204" s="294"/>
      <c r="R204" s="294"/>
      <c r="S204" s="294"/>
      <c r="T204" s="294"/>
      <c r="U204" s="164"/>
      <c r="V204" s="298"/>
      <c r="W204" s="165"/>
      <c r="X204" s="165">
        <f>ROUND(V203,$G$14-(1+INT(LOG10(ABS(V203)))))</f>
        <v>28.1</v>
      </c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105"/>
      <c r="AP204" s="66"/>
      <c r="AQ204" s="66"/>
      <c r="AR204" s="66"/>
      <c r="AS204" s="108"/>
      <c r="AT204" s="108"/>
      <c r="AU204" s="106"/>
      <c r="AV204" s="109"/>
      <c r="AW204" s="66"/>
      <c r="AX204" s="66"/>
      <c r="AY204" s="85">
        <v>49</v>
      </c>
      <c r="AZ204" s="85"/>
      <c r="BA204" s="85">
        <f t="shared" si="8"/>
        <v>0.94069398581030295</v>
      </c>
      <c r="BB204" s="85">
        <f t="shared" si="9"/>
        <v>1.5606259665187545</v>
      </c>
      <c r="BC204" s="66"/>
      <c r="BD204" s="98">
        <f t="shared" si="10"/>
        <v>2.8332133440562162</v>
      </c>
      <c r="BE204" s="85"/>
      <c r="BF204" s="100">
        <f t="shared" si="11"/>
        <v>3.1554436208840472E-30</v>
      </c>
      <c r="BG204" s="85"/>
      <c r="BH204" s="100">
        <f t="shared" si="12"/>
        <v>0</v>
      </c>
      <c r="BI204" s="66"/>
      <c r="BJ204" s="165">
        <f t="shared" si="13"/>
        <v>17</v>
      </c>
      <c r="BK204" s="165">
        <f t="shared" si="14"/>
        <v>17</v>
      </c>
      <c r="BL204" s="164"/>
      <c r="BM204" s="164"/>
      <c r="BN204" s="164"/>
      <c r="BO204" s="164"/>
    </row>
    <row r="205" spans="1:67" x14ac:dyDescent="0.2">
      <c r="A205" s="1"/>
      <c r="N205" t="s">
        <v>66</v>
      </c>
      <c r="Q205" s="294"/>
      <c r="R205" s="294"/>
      <c r="S205" s="294"/>
      <c r="T205" s="294"/>
      <c r="U205" s="164"/>
      <c r="V205" s="298"/>
      <c r="W205" s="165"/>
      <c r="X205" s="165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10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85">
        <v>50</v>
      </c>
      <c r="AZ205" s="85"/>
      <c r="BA205" s="85">
        <f t="shared" si="8"/>
        <v>0.94184492088302774</v>
      </c>
      <c r="BB205" s="85">
        <f t="shared" si="9"/>
        <v>1.5704512893327944</v>
      </c>
      <c r="BC205" s="66"/>
      <c r="BD205" s="98">
        <f t="shared" si="10"/>
        <v>2.8332133440562162</v>
      </c>
      <c r="BE205" s="85"/>
      <c r="BF205" s="100">
        <f t="shared" si="11"/>
        <v>3.1554436208840472E-30</v>
      </c>
      <c r="BG205" s="85"/>
      <c r="BH205" s="100">
        <f t="shared" si="12"/>
        <v>0</v>
      </c>
      <c r="BI205" s="66"/>
      <c r="BJ205" s="165">
        <f t="shared" si="13"/>
        <v>17</v>
      </c>
      <c r="BK205" s="165">
        <f t="shared" si="14"/>
        <v>17</v>
      </c>
      <c r="BL205" s="164"/>
      <c r="BM205" s="164"/>
      <c r="BN205" s="164"/>
      <c r="BO205" s="164"/>
    </row>
    <row r="206" spans="1:67" x14ac:dyDescent="0.2">
      <c r="A206" s="1"/>
      <c r="N206" t="s">
        <v>69</v>
      </c>
      <c r="Q206" s="59"/>
      <c r="R206" s="59"/>
      <c r="S206" s="59"/>
      <c r="T206" s="59"/>
      <c r="U206" s="164"/>
      <c r="V206" s="164"/>
      <c r="W206" s="164"/>
      <c r="X206" s="164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85">
        <v>51</v>
      </c>
      <c r="AZ206" s="85"/>
      <c r="BA206" s="85">
        <f t="shared" si="8"/>
        <v>0.9429520476395572</v>
      </c>
      <c r="BB206" s="85">
        <f t="shared" si="9"/>
        <v>1.5800478677275174</v>
      </c>
      <c r="BC206" s="66"/>
      <c r="BD206" s="98">
        <f t="shared" si="10"/>
        <v>2.8332133440562162</v>
      </c>
      <c r="BE206" s="85"/>
      <c r="BF206" s="100">
        <f t="shared" si="11"/>
        <v>3.1554436208840472E-30</v>
      </c>
      <c r="BG206" s="85"/>
      <c r="BH206" s="100">
        <f t="shared" si="12"/>
        <v>0</v>
      </c>
      <c r="BI206" s="66"/>
      <c r="BJ206" s="165">
        <f t="shared" si="13"/>
        <v>17</v>
      </c>
      <c r="BK206" s="165">
        <f t="shared" si="14"/>
        <v>17</v>
      </c>
      <c r="BL206" s="164"/>
      <c r="BM206" s="164"/>
      <c r="BN206" s="164"/>
      <c r="BO206" s="164"/>
    </row>
    <row r="207" spans="1:67" x14ac:dyDescent="0.2">
      <c r="A207" s="1"/>
      <c r="N207" t="s">
        <v>63</v>
      </c>
      <c r="Q207" s="294" t="s">
        <v>140</v>
      </c>
      <c r="R207" s="294"/>
      <c r="S207" s="294"/>
      <c r="T207" s="294"/>
      <c r="U207" s="164"/>
      <c r="V207" s="298">
        <f>U24</f>
        <v>28.1</v>
      </c>
      <c r="W207" s="165"/>
      <c r="X207" s="165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85">
        <v>52</v>
      </c>
      <c r="AZ207" s="85"/>
      <c r="BA207" s="85">
        <f t="shared" si="8"/>
        <v>0.94401781987376443</v>
      </c>
      <c r="BB207" s="85">
        <f t="shared" si="9"/>
        <v>1.5894255047674701</v>
      </c>
      <c r="BC207" s="66"/>
      <c r="BD207" s="98">
        <f t="shared" si="10"/>
        <v>2.8332133440562162</v>
      </c>
      <c r="BE207" s="85"/>
      <c r="BF207" s="100">
        <f t="shared" si="11"/>
        <v>3.1554436208840472E-30</v>
      </c>
      <c r="BG207" s="85"/>
      <c r="BH207" s="100">
        <f t="shared" si="12"/>
        <v>0</v>
      </c>
      <c r="BI207" s="66"/>
      <c r="BJ207" s="165">
        <f t="shared" si="13"/>
        <v>17</v>
      </c>
      <c r="BK207" s="165">
        <f t="shared" si="14"/>
        <v>17</v>
      </c>
      <c r="BL207" s="164"/>
      <c r="BM207" s="164"/>
      <c r="BN207" s="164"/>
      <c r="BO207" s="164"/>
    </row>
    <row r="208" spans="1:67" x14ac:dyDescent="0.2">
      <c r="A208" s="1"/>
      <c r="N208" t="s">
        <v>73</v>
      </c>
      <c r="Q208" s="294"/>
      <c r="R208" s="294"/>
      <c r="S208" s="294"/>
      <c r="T208" s="294"/>
      <c r="U208" s="164"/>
      <c r="V208" s="298"/>
      <c r="W208" s="165"/>
      <c r="X208" s="165">
        <f>ROUND(V207,$G$14-(1+INT(LOG10(ABS(V207)))))</f>
        <v>28.1</v>
      </c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85">
        <v>53</v>
      </c>
      <c r="AZ208" s="85"/>
      <c r="BA208" s="85">
        <f t="shared" si="8"/>
        <v>0.94504451153482216</v>
      </c>
      <c r="BB208" s="85">
        <f t="shared" si="9"/>
        <v>1.5985934011538578</v>
      </c>
      <c r="BC208" s="66"/>
      <c r="BD208" s="98">
        <f t="shared" si="10"/>
        <v>2.8332133440562162</v>
      </c>
      <c r="BE208" s="85"/>
      <c r="BF208" s="100">
        <f t="shared" si="11"/>
        <v>3.1554436208840472E-30</v>
      </c>
      <c r="BG208" s="85"/>
      <c r="BH208" s="100">
        <f t="shared" si="12"/>
        <v>0</v>
      </c>
      <c r="BI208" s="66"/>
      <c r="BJ208" s="165">
        <f t="shared" si="13"/>
        <v>17</v>
      </c>
      <c r="BK208" s="165">
        <f t="shared" si="14"/>
        <v>17</v>
      </c>
      <c r="BL208" s="164"/>
      <c r="BM208" s="164"/>
      <c r="BN208" s="164"/>
      <c r="BO208" s="164"/>
    </row>
    <row r="209" spans="1:67" x14ac:dyDescent="0.2">
      <c r="A209" s="1"/>
      <c r="N209" t="s">
        <v>64</v>
      </c>
      <c r="Q209" s="294"/>
      <c r="R209" s="294"/>
      <c r="S209" s="294"/>
      <c r="T209" s="294"/>
      <c r="U209" s="164"/>
      <c r="V209" s="298"/>
      <c r="W209" s="165"/>
      <c r="X209" s="165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85">
        <v>54</v>
      </c>
      <c r="AZ209" s="85"/>
      <c r="BA209" s="85">
        <f t="shared" si="8"/>
        <v>0.94603423290262378</v>
      </c>
      <c r="BB209" s="85">
        <f t="shared" si="9"/>
        <v>1.6075602029542488</v>
      </c>
      <c r="BC209" s="66"/>
      <c r="BD209" s="98">
        <f t="shared" si="10"/>
        <v>2.8332133440562162</v>
      </c>
      <c r="BE209" s="85"/>
      <c r="BF209" s="100">
        <f t="shared" si="11"/>
        <v>3.1554436208840472E-30</v>
      </c>
      <c r="BG209" s="85"/>
      <c r="BH209" s="100">
        <f t="shared" si="12"/>
        <v>0</v>
      </c>
      <c r="BI209" s="66"/>
      <c r="BJ209" s="165">
        <f t="shared" si="13"/>
        <v>17</v>
      </c>
      <c r="BK209" s="165">
        <f t="shared" si="14"/>
        <v>17</v>
      </c>
      <c r="BL209" s="164"/>
      <c r="BM209" s="164"/>
      <c r="BN209" s="164"/>
      <c r="BO209" s="164"/>
    </row>
    <row r="210" spans="1:67" x14ac:dyDescent="0.2">
      <c r="A210" s="1"/>
      <c r="N210" t="s">
        <v>75</v>
      </c>
      <c r="U210" s="164"/>
      <c r="V210" s="164"/>
      <c r="W210" s="164"/>
      <c r="X210" s="164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85">
        <v>55</v>
      </c>
      <c r="AZ210" s="85"/>
      <c r="BA210" s="85">
        <f t="shared" si="8"/>
        <v>0.9469889450487462</v>
      </c>
      <c r="BB210" s="85">
        <f t="shared" si="9"/>
        <v>1.6163340447351391</v>
      </c>
      <c r="BC210" s="66"/>
      <c r="BD210" s="98">
        <f t="shared" si="10"/>
        <v>2.8332133440562162</v>
      </c>
      <c r="BE210" s="85"/>
      <c r="BF210" s="100">
        <f t="shared" si="11"/>
        <v>3.1554436208840472E-30</v>
      </c>
      <c r="BG210" s="85"/>
      <c r="BH210" s="100">
        <f t="shared" si="12"/>
        <v>0</v>
      </c>
      <c r="BI210" s="66"/>
      <c r="BJ210" s="165">
        <f t="shared" si="13"/>
        <v>17</v>
      </c>
      <c r="BK210" s="165">
        <f t="shared" si="14"/>
        <v>17</v>
      </c>
      <c r="BL210" s="164"/>
      <c r="BM210" s="164"/>
      <c r="BN210" s="164"/>
      <c r="BO210" s="164"/>
    </row>
    <row r="211" spans="1:67" x14ac:dyDescent="0.2">
      <c r="A211" s="1"/>
      <c r="Q211" s="294" t="s">
        <v>141</v>
      </c>
      <c r="R211" s="294"/>
      <c r="S211" s="294"/>
      <c r="T211" s="294"/>
      <c r="U211" s="164"/>
      <c r="V211" s="298">
        <f>U24</f>
        <v>28.1</v>
      </c>
      <c r="W211" s="165"/>
      <c r="X211" s="165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85">
        <v>56</v>
      </c>
      <c r="AZ211" s="85"/>
      <c r="BA211" s="85">
        <f t="shared" si="8"/>
        <v>0.94791047279122054</v>
      </c>
      <c r="BB211" s="85">
        <f t="shared" si="9"/>
        <v>1.6249225886156746</v>
      </c>
      <c r="BC211" s="66"/>
      <c r="BD211" s="98">
        <f t="shared" si="10"/>
        <v>2.8332133440562162</v>
      </c>
      <c r="BE211" s="85"/>
      <c r="BF211" s="100">
        <f t="shared" si="11"/>
        <v>3.1554436208840472E-30</v>
      </c>
      <c r="BG211" s="85"/>
      <c r="BH211" s="100">
        <f t="shared" si="12"/>
        <v>0</v>
      </c>
      <c r="BI211" s="66"/>
      <c r="BJ211" s="165">
        <f t="shared" si="13"/>
        <v>17</v>
      </c>
      <c r="BK211" s="165">
        <f t="shared" si="14"/>
        <v>17</v>
      </c>
      <c r="BL211" s="164"/>
      <c r="BM211" s="164"/>
      <c r="BN211" s="164"/>
      <c r="BO211" s="164"/>
    </row>
    <row r="212" spans="1:67" x14ac:dyDescent="0.2">
      <c r="A212" s="1"/>
      <c r="Q212" s="294"/>
      <c r="R212" s="294"/>
      <c r="S212" s="294"/>
      <c r="T212" s="294"/>
      <c r="U212" s="164"/>
      <c r="V212" s="298"/>
      <c r="W212" s="165"/>
      <c r="X212" s="165">
        <f>ROUND(V211,$G$14-(1+INT(LOG10(ABS(V211)))))</f>
        <v>28.1</v>
      </c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85">
        <v>57</v>
      </c>
      <c r="AZ212" s="85"/>
      <c r="BA212" s="85">
        <f t="shared" si="8"/>
        <v>0.94880051632296081</v>
      </c>
      <c r="BB212" s="85">
        <f t="shared" si="9"/>
        <v>1.633333059694162</v>
      </c>
      <c r="BC212" s="66"/>
      <c r="BD212" s="98">
        <f t="shared" si="10"/>
        <v>2.8332133440562162</v>
      </c>
      <c r="BE212" s="85"/>
      <c r="BF212" s="100">
        <f t="shared" si="11"/>
        <v>3.1554436208840472E-30</v>
      </c>
      <c r="BG212" s="85"/>
      <c r="BH212" s="100">
        <f t="shared" si="12"/>
        <v>0</v>
      </c>
      <c r="BI212" s="66"/>
      <c r="BJ212" s="165">
        <f t="shared" si="13"/>
        <v>17</v>
      </c>
      <c r="BK212" s="165">
        <f t="shared" si="14"/>
        <v>17</v>
      </c>
      <c r="BL212" s="164"/>
      <c r="BM212" s="164"/>
      <c r="BN212" s="164"/>
      <c r="BO212" s="164"/>
    </row>
    <row r="213" spans="1:67" x14ac:dyDescent="0.2">
      <c r="A213" s="1"/>
      <c r="Q213" s="294"/>
      <c r="R213" s="294"/>
      <c r="S213" s="294"/>
      <c r="T213" s="294"/>
      <c r="U213" s="164"/>
      <c r="V213" s="298"/>
      <c r="W213" s="165"/>
      <c r="X213" s="165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85">
        <v>58</v>
      </c>
      <c r="AZ213" s="85"/>
      <c r="BA213" s="85">
        <f t="shared" si="8"/>
        <v>0.94966066166957985</v>
      </c>
      <c r="BB213" s="85">
        <f t="shared" si="9"/>
        <v>1.641572278242007</v>
      </c>
      <c r="BC213" s="66"/>
      <c r="BD213" s="98" t="str">
        <f t="shared" si="10"/>
        <v>NoValue</v>
      </c>
      <c r="BE213" s="85"/>
      <c r="BF213" s="100" t="str">
        <f t="shared" si="11"/>
        <v>NoValue</v>
      </c>
      <c r="BG213" s="85"/>
      <c r="BH213" s="100" t="str">
        <f t="shared" si="12"/>
        <v>NoValue</v>
      </c>
      <c r="BI213" s="66"/>
      <c r="BJ213" s="165">
        <f t="shared" si="13"/>
        <v>0</v>
      </c>
      <c r="BK213" s="165">
        <f t="shared" si="14"/>
        <v>0</v>
      </c>
      <c r="BL213" s="164"/>
      <c r="BM213" s="164"/>
      <c r="BN213" s="164"/>
      <c r="BO213" s="164"/>
    </row>
    <row r="214" spans="1:67" x14ac:dyDescent="0.2">
      <c r="A214" s="1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85">
        <v>59</v>
      </c>
      <c r="AZ214" s="85"/>
      <c r="BA214" s="85">
        <f t="shared" si="8"/>
        <v>0.95049239011177311</v>
      </c>
      <c r="BB214" s="85">
        <f t="shared" si="9"/>
        <v>1.6496466890106858</v>
      </c>
      <c r="BC214" s="66"/>
      <c r="BD214" s="98" t="str">
        <f t="shared" si="10"/>
        <v>NoValue</v>
      </c>
      <c r="BE214" s="85"/>
      <c r="BF214" s="100" t="str">
        <f t="shared" si="11"/>
        <v>NoValue</v>
      </c>
      <c r="BG214" s="85"/>
      <c r="BH214" s="100" t="str">
        <f t="shared" si="12"/>
        <v>NoValue</v>
      </c>
      <c r="BI214" s="66"/>
      <c r="BJ214" s="165">
        <f t="shared" si="13"/>
        <v>0</v>
      </c>
      <c r="BK214" s="165">
        <f t="shared" si="14"/>
        <v>0</v>
      </c>
      <c r="BL214" s="164"/>
      <c r="BM214" s="164"/>
      <c r="BN214" s="164"/>
      <c r="BO214" s="164"/>
    </row>
    <row r="215" spans="1:67" x14ac:dyDescent="0.2">
      <c r="A215" s="1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85">
        <v>60</v>
      </c>
      <c r="AZ215" s="85"/>
      <c r="BA215" s="85">
        <f t="shared" si="8"/>
        <v>0.95129708668990254</v>
      </c>
      <c r="BB215" s="85">
        <f t="shared" si="9"/>
        <v>1.6575623879551868</v>
      </c>
      <c r="BC215" s="66"/>
      <c r="BD215" s="98" t="str">
        <f t="shared" si="10"/>
        <v>NoValue</v>
      </c>
      <c r="BE215" s="85"/>
      <c r="BF215" s="100" t="str">
        <f t="shared" si="11"/>
        <v>NoValue</v>
      </c>
      <c r="BG215" s="85"/>
      <c r="BH215" s="100" t="str">
        <f t="shared" si="12"/>
        <v>NoValue</v>
      </c>
      <c r="BI215" s="66"/>
      <c r="BJ215" s="165">
        <f t="shared" si="13"/>
        <v>0</v>
      </c>
      <c r="BK215" s="165">
        <f t="shared" si="14"/>
        <v>0</v>
      </c>
      <c r="BL215" s="164"/>
      <c r="BM215" s="164"/>
      <c r="BN215" s="164"/>
      <c r="BO215" s="164"/>
    </row>
    <row r="216" spans="1:67" x14ac:dyDescent="0.2">
      <c r="A216" s="1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85">
        <v>61</v>
      </c>
      <c r="AZ216" s="85"/>
      <c r="BA216" s="85">
        <f t="shared" si="8"/>
        <v>0.95207604789339273</v>
      </c>
      <c r="BB216" s="85">
        <f t="shared" si="9"/>
        <v>1.6653251466409735</v>
      </c>
      <c r="BC216" s="66"/>
      <c r="BD216" s="98" t="str">
        <f t="shared" si="10"/>
        <v>NoValue</v>
      </c>
      <c r="BE216" s="85"/>
      <c r="BF216" s="100" t="str">
        <f t="shared" si="11"/>
        <v>NoValue</v>
      </c>
      <c r="BG216" s="85"/>
      <c r="BH216" s="100" t="str">
        <f t="shared" si="12"/>
        <v>NoValue</v>
      </c>
      <c r="BI216" s="66"/>
      <c r="BJ216" s="165">
        <f t="shared" si="13"/>
        <v>0</v>
      </c>
      <c r="BK216" s="165">
        <f t="shared" si="14"/>
        <v>0</v>
      </c>
      <c r="BL216" s="164"/>
      <c r="BM216" s="164"/>
      <c r="BN216" s="164"/>
      <c r="BO216" s="164"/>
    </row>
    <row r="217" spans="1:67" x14ac:dyDescent="0.2">
      <c r="A217" s="1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85">
        <v>62</v>
      </c>
      <c r="AZ217" s="85"/>
      <c r="BA217" s="85">
        <f t="shared" si="8"/>
        <v>0.95283048862464315</v>
      </c>
      <c r="BB217" s="85">
        <f t="shared" si="9"/>
        <v>1.6729404345699501</v>
      </c>
      <c r="BC217" s="66"/>
      <c r="BD217" s="98" t="str">
        <f t="shared" si="10"/>
        <v>NoValue</v>
      </c>
      <c r="BE217" s="85"/>
      <c r="BF217" s="100" t="str">
        <f t="shared" si="11"/>
        <v>NoValue</v>
      </c>
      <c r="BG217" s="85"/>
      <c r="BH217" s="100" t="str">
        <f t="shared" si="12"/>
        <v>NoValue</v>
      </c>
      <c r="BI217" s="66"/>
      <c r="BJ217" s="165">
        <f t="shared" si="13"/>
        <v>0</v>
      </c>
      <c r="BK217" s="165">
        <f t="shared" si="14"/>
        <v>0</v>
      </c>
      <c r="BL217" s="164"/>
      <c r="BM217" s="164"/>
      <c r="BN217" s="164"/>
      <c r="BO217" s="164"/>
    </row>
    <row r="218" spans="1:67" x14ac:dyDescent="0.2">
      <c r="A218" s="1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85">
        <v>63</v>
      </c>
      <c r="AZ218" s="85"/>
      <c r="BA218" s="85">
        <f t="shared" si="8"/>
        <v>0.95356154851606179</v>
      </c>
      <c r="BB218" s="85">
        <f t="shared" si="9"/>
        <v>1.6804134396336083</v>
      </c>
      <c r="BC218" s="66"/>
      <c r="BD218" s="98" t="str">
        <f t="shared" si="10"/>
        <v>NoValue</v>
      </c>
      <c r="BE218" s="85"/>
      <c r="BF218" s="100" t="str">
        <f t="shared" si="11"/>
        <v>NoValue</v>
      </c>
      <c r="BG218" s="85"/>
      <c r="BH218" s="100" t="str">
        <f t="shared" si="12"/>
        <v>NoValue</v>
      </c>
      <c r="BI218" s="66"/>
      <c r="BJ218" s="165">
        <f t="shared" si="13"/>
        <v>0</v>
      </c>
      <c r="BK218" s="165">
        <f t="shared" si="14"/>
        <v>0</v>
      </c>
      <c r="BL218" s="164"/>
      <c r="BM218" s="164"/>
      <c r="BN218" s="164"/>
      <c r="BO218" s="164"/>
    </row>
    <row r="219" spans="1:67" x14ac:dyDescent="0.2">
      <c r="A219" s="1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85">
        <v>64</v>
      </c>
      <c r="AZ219" s="85"/>
      <c r="BA219" s="85">
        <f t="shared" si="8"/>
        <v>0.95427029766923754</v>
      </c>
      <c r="BB219" s="85">
        <f t="shared" si="9"/>
        <v>1.6877490868776948</v>
      </c>
      <c r="BC219" s="66"/>
      <c r="BD219" s="98" t="str">
        <f t="shared" si="10"/>
        <v>NoValue</v>
      </c>
      <c r="BE219" s="85"/>
      <c r="BF219" s="100" t="str">
        <f t="shared" si="11"/>
        <v>NoValue</v>
      </c>
      <c r="BG219" s="85"/>
      <c r="BH219" s="100" t="str">
        <f t="shared" si="12"/>
        <v>NoValue</v>
      </c>
      <c r="BI219" s="66"/>
      <c r="BJ219" s="165">
        <f t="shared" si="13"/>
        <v>0</v>
      </c>
      <c r="BK219" s="165">
        <f t="shared" si="14"/>
        <v>0</v>
      </c>
      <c r="BL219" s="164"/>
      <c r="BM219" s="164"/>
      <c r="BN219" s="164"/>
      <c r="BO219" s="164"/>
    </row>
    <row r="220" spans="1:67" x14ac:dyDescent="0.2">
      <c r="A220" s="1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85">
        <v>65</v>
      </c>
      <c r="AZ220" s="85"/>
      <c r="BA220" s="85">
        <f t="shared" si="8"/>
        <v>0.95495774187698645</v>
      </c>
      <c r="BB220" s="85">
        <f t="shared" si="9"/>
        <v>1.6949520557420312</v>
      </c>
      <c r="BC220" s="66"/>
      <c r="BD220" s="98" t="str">
        <f t="shared" si="10"/>
        <v>NoValue</v>
      </c>
      <c r="BE220" s="85"/>
      <c r="BF220" s="100" t="str">
        <f t="shared" ref="BF220:BF251" si="15">IF(BD220="NoValue","NoValue",POWER(BD220-$X$160,2))</f>
        <v>NoValue</v>
      </c>
      <c r="BG220" s="85"/>
      <c r="BH220" s="100" t="str">
        <f t="shared" ref="BH220:BH251" si="16">IF(BF220="NoValue","NoValue",POWER(D84-$AJ$162,2))</f>
        <v>NoValue</v>
      </c>
      <c r="BI220" s="66"/>
      <c r="BJ220" s="165">
        <f t="shared" ref="BJ220:BJ251" si="17">IF(D84="ND",0,D84)</f>
        <v>0</v>
      </c>
      <c r="BK220" s="165">
        <f t="shared" ref="BK220:BK251" si="18">IF(D84="ND",1,D84)</f>
        <v>0</v>
      </c>
      <c r="BL220" s="164"/>
      <c r="BM220" s="164"/>
      <c r="BN220" s="164"/>
      <c r="BO220" s="164"/>
    </row>
    <row r="221" spans="1:67" x14ac:dyDescent="0.2">
      <c r="A221" s="1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85">
        <v>66</v>
      </c>
      <c r="AZ221" s="85"/>
      <c r="BA221" s="85">
        <f t="shared" ref="BA221:BA275" si="19">POWER((1-0.95),1/AY221)</f>
        <v>0.95562482738181576</v>
      </c>
      <c r="BB221" s="85">
        <f t="shared" ref="BB221:BB275" si="20">NORMSINV(BA221)</f>
        <v>1.7020267959209769</v>
      </c>
      <c r="BC221" s="66"/>
      <c r="BD221" s="98" t="str">
        <f t="shared" ref="BD221:BD274" si="21">IF(BJ221&gt;0,LN(BJ221),"NoValue")</f>
        <v>NoValue</v>
      </c>
      <c r="BE221" s="85"/>
      <c r="BF221" s="100" t="str">
        <f t="shared" si="15"/>
        <v>NoValue</v>
      </c>
      <c r="BG221" s="85"/>
      <c r="BH221" s="100" t="str">
        <f t="shared" si="16"/>
        <v>NoValue</v>
      </c>
      <c r="BI221" s="66"/>
      <c r="BJ221" s="165">
        <f t="shared" si="17"/>
        <v>0</v>
      </c>
      <c r="BK221" s="165">
        <f t="shared" si="18"/>
        <v>0</v>
      </c>
      <c r="BL221" s="164"/>
      <c r="BM221" s="164"/>
      <c r="BN221" s="164"/>
      <c r="BO221" s="164"/>
    </row>
    <row r="222" spans="1:67" x14ac:dyDescent="0.2">
      <c r="A222" s="1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85">
        <v>67</v>
      </c>
      <c r="AZ222" s="85"/>
      <c r="BA222" s="85">
        <f t="shared" si="19"/>
        <v>0.95627244521811061</v>
      </c>
      <c r="BB222" s="85">
        <f t="shared" si="20"/>
        <v>1.7089775419741329</v>
      </c>
      <c r="BC222" s="66"/>
      <c r="BD222" s="98" t="str">
        <f t="shared" si="21"/>
        <v>NoValue</v>
      </c>
      <c r="BE222" s="85"/>
      <c r="BF222" s="100" t="str">
        <f t="shared" si="15"/>
        <v>NoValue</v>
      </c>
      <c r="BG222" s="85"/>
      <c r="BH222" s="100" t="str">
        <f t="shared" si="16"/>
        <v>NoValue</v>
      </c>
      <c r="BI222" s="66"/>
      <c r="BJ222" s="165">
        <f t="shared" si="17"/>
        <v>0</v>
      </c>
      <c r="BK222" s="165">
        <f t="shared" si="18"/>
        <v>0</v>
      </c>
      <c r="BL222" s="164"/>
      <c r="BM222" s="164"/>
      <c r="BN222" s="164"/>
      <c r="BO222" s="164"/>
    </row>
    <row r="223" spans="1:67" x14ac:dyDescent="0.2">
      <c r="A223" s="1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85">
        <v>68</v>
      </c>
      <c r="AZ223" s="85"/>
      <c r="BA223" s="85">
        <f t="shared" si="19"/>
        <v>0.95690143517991166</v>
      </c>
      <c r="BB223" s="85">
        <f t="shared" si="20"/>
        <v>1.715808326802992</v>
      </c>
      <c r="BC223" s="66"/>
      <c r="BD223" s="98" t="str">
        <f t="shared" si="21"/>
        <v>NoValue</v>
      </c>
      <c r="BE223" s="85"/>
      <c r="BF223" s="100" t="str">
        <f t="shared" si="15"/>
        <v>NoValue</v>
      </c>
      <c r="BG223" s="85"/>
      <c r="BH223" s="100" t="str">
        <f t="shared" si="16"/>
        <v>NoValue</v>
      </c>
      <c r="BI223" s="66"/>
      <c r="BJ223" s="165">
        <f t="shared" si="17"/>
        <v>0</v>
      </c>
      <c r="BK223" s="165">
        <f t="shared" si="18"/>
        <v>0</v>
      </c>
      <c r="BL223" s="164"/>
      <c r="BM223" s="164"/>
      <c r="BN223" s="164"/>
      <c r="BO223" s="164"/>
    </row>
    <row r="224" spans="1:67" x14ac:dyDescent="0.2">
      <c r="A224" s="1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85">
        <v>69</v>
      </c>
      <c r="AZ224" s="85"/>
      <c r="BA224" s="85">
        <f t="shared" si="19"/>
        <v>0.95751258945140627</v>
      </c>
      <c r="BB224" s="85">
        <f t="shared" si="20"/>
        <v>1.7225229940969466</v>
      </c>
      <c r="BC224" s="66"/>
      <c r="BD224" s="98" t="str">
        <f t="shared" si="21"/>
        <v>NoValue</v>
      </c>
      <c r="BE224" s="85"/>
      <c r="BF224" s="100" t="str">
        <f t="shared" si="15"/>
        <v>NoValue</v>
      </c>
      <c r="BG224" s="85"/>
      <c r="BH224" s="100" t="str">
        <f t="shared" si="16"/>
        <v>NoValue</v>
      </c>
      <c r="BI224" s="66"/>
      <c r="BJ224" s="165">
        <f t="shared" si="17"/>
        <v>0</v>
      </c>
      <c r="BK224" s="165">
        <f t="shared" si="18"/>
        <v>0</v>
      </c>
      <c r="BL224" s="164"/>
      <c r="BM224" s="164"/>
      <c r="BN224" s="164"/>
      <c r="BO224" s="164"/>
    </row>
    <row r="225" spans="1:67" x14ac:dyDescent="0.2">
      <c r="A225" s="1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85">
        <v>70</v>
      </c>
      <c r="AZ225" s="85"/>
      <c r="BA225" s="85">
        <f t="shared" si="19"/>
        <v>0.9581066559331114</v>
      </c>
      <c r="BB225" s="85">
        <f t="shared" si="20"/>
        <v>1.7291252098413057</v>
      </c>
      <c r="BC225" s="66"/>
      <c r="BD225" s="98" t="str">
        <f t="shared" si="21"/>
        <v>NoValue</v>
      </c>
      <c r="BE225" s="85"/>
      <c r="BF225" s="100" t="str">
        <f t="shared" si="15"/>
        <v>NoValue</v>
      </c>
      <c r="BG225" s="85"/>
      <c r="BH225" s="100" t="str">
        <f t="shared" si="16"/>
        <v>NoValue</v>
      </c>
      <c r="BI225" s="66"/>
      <c r="BJ225" s="165">
        <f t="shared" si="17"/>
        <v>0</v>
      </c>
      <c r="BK225" s="165">
        <f t="shared" si="18"/>
        <v>0</v>
      </c>
      <c r="BL225" s="164"/>
      <c r="BM225" s="164"/>
      <c r="BN225" s="164"/>
      <c r="BO225" s="164"/>
    </row>
    <row r="226" spans="1:67" x14ac:dyDescent="0.2">
      <c r="A226" s="1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85">
        <v>71</v>
      </c>
      <c r="AZ226" s="85"/>
      <c r="BA226" s="85">
        <f t="shared" si="19"/>
        <v>0.95868434129309055</v>
      </c>
      <c r="BB226" s="85">
        <f t="shared" si="20"/>
        <v>1.7356184729703994</v>
      </c>
      <c r="BC226" s="66"/>
      <c r="BD226" s="98" t="str">
        <f t="shared" si="21"/>
        <v>NoValue</v>
      </c>
      <c r="BE226" s="85"/>
      <c r="BF226" s="100" t="str">
        <f t="shared" si="15"/>
        <v>NoValue</v>
      </c>
      <c r="BG226" s="85"/>
      <c r="BH226" s="100" t="str">
        <f t="shared" si="16"/>
        <v>NoValue</v>
      </c>
      <c r="BI226" s="66"/>
      <c r="BJ226" s="165">
        <f t="shared" si="17"/>
        <v>0</v>
      </c>
      <c r="BK226" s="165">
        <f t="shared" si="18"/>
        <v>0</v>
      </c>
      <c r="BL226" s="164"/>
      <c r="BM226" s="164"/>
      <c r="BN226" s="164"/>
      <c r="BO226" s="164"/>
    </row>
    <row r="227" spans="1:67" x14ac:dyDescent="0.2">
      <c r="A227" s="1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85">
        <v>72</v>
      </c>
      <c r="AZ227" s="85"/>
      <c r="BA227" s="85">
        <f t="shared" si="19"/>
        <v>0.95924631376936009</v>
      </c>
      <c r="BB227" s="85">
        <f t="shared" si="20"/>
        <v>1.742006125240479</v>
      </c>
      <c r="BC227" s="66"/>
      <c r="BD227" s="98" t="str">
        <f t="shared" si="21"/>
        <v>NoValue</v>
      </c>
      <c r="BE227" s="85"/>
      <c r="BF227" s="100" t="str">
        <f t="shared" si="15"/>
        <v>NoValue</v>
      </c>
      <c r="BG227" s="85"/>
      <c r="BH227" s="100" t="str">
        <f t="shared" si="16"/>
        <v>NoValue</v>
      </c>
      <c r="BI227" s="66"/>
      <c r="BJ227" s="165">
        <f t="shared" si="17"/>
        <v>0</v>
      </c>
      <c r="BK227" s="165">
        <f t="shared" si="18"/>
        <v>0</v>
      </c>
      <c r="BL227" s="164"/>
      <c r="BM227" s="164"/>
      <c r="BN227" s="164"/>
      <c r="BO227" s="164"/>
    </row>
    <row r="228" spans="1:67" x14ac:dyDescent="0.2">
      <c r="A228" s="1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85">
        <v>73</v>
      </c>
      <c r="AZ228" s="85"/>
      <c r="BA228" s="85">
        <f t="shared" si="19"/>
        <v>0.95979320574683413</v>
      </c>
      <c r="BB228" s="85">
        <f t="shared" si="20"/>
        <v>1.7482913603895942</v>
      </c>
      <c r="BC228" s="66"/>
      <c r="BD228" s="98" t="str">
        <f t="shared" si="21"/>
        <v>NoValue</v>
      </c>
      <c r="BE228" s="85"/>
      <c r="BF228" s="100" t="str">
        <f t="shared" si="15"/>
        <v>NoValue</v>
      </c>
      <c r="BG228" s="85"/>
      <c r="BH228" s="100" t="str">
        <f t="shared" si="16"/>
        <v>NoValue</v>
      </c>
      <c r="BI228" s="66"/>
      <c r="BJ228" s="165">
        <f t="shared" si="17"/>
        <v>0</v>
      </c>
      <c r="BK228" s="165">
        <f t="shared" si="18"/>
        <v>0</v>
      </c>
      <c r="BL228" s="164"/>
      <c r="BM228" s="164"/>
      <c r="BN228" s="164"/>
      <c r="BO228" s="164"/>
    </row>
    <row r="229" spans="1:67" x14ac:dyDescent="0.2">
      <c r="A229" s="1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85">
        <v>74</v>
      </c>
      <c r="AZ229" s="85"/>
      <c r="BA229" s="85">
        <f t="shared" si="19"/>
        <v>0.96032561612968659</v>
      </c>
      <c r="BB229" s="85">
        <f t="shared" si="20"/>
        <v>1.7544772326450235</v>
      </c>
      <c r="BC229" s="66"/>
      <c r="BD229" s="98" t="str">
        <f t="shared" si="21"/>
        <v>NoValue</v>
      </c>
      <c r="BE229" s="85"/>
      <c r="BF229" s="100" t="str">
        <f t="shared" si="15"/>
        <v>NoValue</v>
      </c>
      <c r="BG229" s="85"/>
      <c r="BH229" s="100" t="str">
        <f t="shared" si="16"/>
        <v>NoValue</v>
      </c>
      <c r="BI229" s="66"/>
      <c r="BJ229" s="165">
        <f t="shared" si="17"/>
        <v>0</v>
      </c>
      <c r="BK229" s="165">
        <f t="shared" si="18"/>
        <v>0</v>
      </c>
      <c r="BL229" s="164"/>
      <c r="BM229" s="164"/>
      <c r="BN229" s="164"/>
      <c r="BO229" s="164"/>
    </row>
    <row r="230" spans="1:67" x14ac:dyDescent="0.2">
      <c r="A230" s="1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85">
        <v>75</v>
      </c>
      <c r="AZ230" s="85"/>
      <c r="BA230" s="85">
        <f t="shared" si="19"/>
        <v>0.96084411252782875</v>
      </c>
      <c r="BB230" s="85">
        <f t="shared" si="20"/>
        <v>1.7605666646329368</v>
      </c>
      <c r="BC230" s="66"/>
      <c r="BD230" s="98" t="str">
        <f t="shared" si="21"/>
        <v>NoValue</v>
      </c>
      <c r="BE230" s="85"/>
      <c r="BF230" s="100" t="str">
        <f t="shared" si="15"/>
        <v>NoValue</v>
      </c>
      <c r="BG230" s="85"/>
      <c r="BH230" s="100" t="str">
        <f t="shared" si="16"/>
        <v>NoValue</v>
      </c>
      <c r="BI230" s="66"/>
      <c r="BJ230" s="165">
        <f t="shared" si="17"/>
        <v>0</v>
      </c>
      <c r="BK230" s="165">
        <f t="shared" si="18"/>
        <v>0</v>
      </c>
      <c r="BL230" s="164"/>
      <c r="BM230" s="164"/>
      <c r="BN230" s="164"/>
      <c r="BO230" s="164"/>
    </row>
    <row r="231" spans="1:67" x14ac:dyDescent="0.2">
      <c r="A231" s="1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85">
        <v>76</v>
      </c>
      <c r="AZ231" s="85"/>
      <c r="BA231" s="85">
        <f t="shared" si="19"/>
        <v>0.96134923327427446</v>
      </c>
      <c r="BB231" s="85">
        <f t="shared" si="20"/>
        <v>1.7665624547397361</v>
      </c>
      <c r="BC231" s="66"/>
      <c r="BD231" s="98" t="str">
        <f t="shared" si="21"/>
        <v>NoValue</v>
      </c>
      <c r="BE231" s="85"/>
      <c r="BF231" s="100" t="str">
        <f t="shared" si="15"/>
        <v>NoValue</v>
      </c>
      <c r="BG231" s="85"/>
      <c r="BH231" s="100" t="str">
        <f t="shared" si="16"/>
        <v>NoValue</v>
      </c>
      <c r="BI231" s="66"/>
      <c r="BJ231" s="165">
        <f t="shared" si="17"/>
        <v>0</v>
      </c>
      <c r="BK231" s="165">
        <f t="shared" si="18"/>
        <v>0</v>
      </c>
      <c r="BL231" s="164"/>
      <c r="BM231" s="164"/>
      <c r="BN231" s="164"/>
      <c r="BO231" s="164"/>
    </row>
    <row r="232" spans="1:67" x14ac:dyDescent="0.2">
      <c r="A232" s="1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85">
        <v>77</v>
      </c>
      <c r="AZ232" s="85"/>
      <c r="BA232" s="85">
        <f t="shared" si="19"/>
        <v>0.96184148928845459</v>
      </c>
      <c r="BB232" s="85">
        <f t="shared" si="20"/>
        <v>1.7724672839697819</v>
      </c>
      <c r="BC232" s="66"/>
      <c r="BD232" s="98" t="str">
        <f t="shared" si="21"/>
        <v>NoValue</v>
      </c>
      <c r="BE232" s="85"/>
      <c r="BF232" s="100" t="str">
        <f t="shared" si="15"/>
        <v>NoValue</v>
      </c>
      <c r="BG232" s="85"/>
      <c r="BH232" s="100" t="str">
        <f t="shared" si="16"/>
        <v>NoValue</v>
      </c>
      <c r="BI232" s="66"/>
      <c r="BJ232" s="165">
        <f t="shared" si="17"/>
        <v>0</v>
      </c>
      <c r="BK232" s="165">
        <f t="shared" si="18"/>
        <v>0</v>
      </c>
      <c r="BL232" s="164"/>
      <c r="BM232" s="164"/>
      <c r="BN232" s="164"/>
      <c r="BO232" s="164"/>
    </row>
    <row r="233" spans="1:67" x14ac:dyDescent="0.2">
      <c r="A233" s="1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85">
        <v>78</v>
      </c>
      <c r="AZ233" s="85"/>
      <c r="BA233" s="85">
        <f t="shared" si="19"/>
        <v>0.96232136579903149</v>
      </c>
      <c r="BB233" s="85">
        <f t="shared" si="20"/>
        <v>1.7782837223400929</v>
      </c>
      <c r="BC233" s="66"/>
      <c r="BD233" s="98" t="str">
        <f t="shared" si="21"/>
        <v>NoValue</v>
      </c>
      <c r="BE233" s="85"/>
      <c r="BF233" s="100" t="str">
        <f t="shared" si="15"/>
        <v>NoValue</v>
      </c>
      <c r="BG233" s="85"/>
      <c r="BH233" s="100" t="str">
        <f t="shared" si="16"/>
        <v>NoValue</v>
      </c>
      <c r="BI233" s="66"/>
      <c r="BJ233" s="165">
        <f t="shared" si="17"/>
        <v>0</v>
      </c>
      <c r="BK233" s="165">
        <f t="shared" si="18"/>
        <v>0</v>
      </c>
      <c r="BL233" s="164"/>
      <c r="BM233" s="164"/>
      <c r="BN233" s="164"/>
      <c r="BO233" s="164"/>
    </row>
    <row r="234" spans="1:67" x14ac:dyDescent="0.2">
      <c r="A234" s="1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85">
        <v>79</v>
      </c>
      <c r="AZ234" s="85"/>
      <c r="BA234" s="85">
        <f t="shared" si="19"/>
        <v>0.96278932393841976</v>
      </c>
      <c r="BB234" s="85">
        <f t="shared" si="20"/>
        <v>1.7840142348488339</v>
      </c>
      <c r="BC234" s="66"/>
      <c r="BD234" s="98" t="str">
        <f t="shared" si="21"/>
        <v>NoValue</v>
      </c>
      <c r="BE234" s="85"/>
      <c r="BF234" s="100" t="str">
        <f t="shared" si="15"/>
        <v>NoValue</v>
      </c>
      <c r="BG234" s="85"/>
      <c r="BH234" s="100" t="str">
        <f t="shared" si="16"/>
        <v>NoValue</v>
      </c>
      <c r="BI234" s="66"/>
      <c r="BJ234" s="165">
        <f t="shared" si="17"/>
        <v>0</v>
      </c>
      <c r="BK234" s="165">
        <f t="shared" si="18"/>
        <v>0</v>
      </c>
      <c r="BL234" s="164"/>
      <c r="BM234" s="164"/>
      <c r="BN234" s="164"/>
      <c r="BO234" s="164"/>
    </row>
    <row r="235" spans="1:67" x14ac:dyDescent="0.2">
      <c r="A235" s="1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85">
        <v>80</v>
      </c>
      <c r="AZ235" s="85"/>
      <c r="BA235" s="85">
        <f t="shared" si="19"/>
        <v>0.96324580222001766</v>
      </c>
      <c r="BB235" s="85">
        <f t="shared" si="20"/>
        <v>1.7896611870510142</v>
      </c>
      <c r="BC235" s="66"/>
      <c r="BD235" s="98" t="str">
        <f t="shared" si="21"/>
        <v>NoValue</v>
      </c>
      <c r="BE235" s="85"/>
      <c r="BF235" s="100" t="str">
        <f t="shared" si="15"/>
        <v>NoValue</v>
      </c>
      <c r="BG235" s="85"/>
      <c r="BH235" s="100" t="str">
        <f t="shared" si="16"/>
        <v>NoValue</v>
      </c>
      <c r="BI235" s="66"/>
      <c r="BJ235" s="165">
        <f t="shared" si="17"/>
        <v>0</v>
      </c>
      <c r="BK235" s="165">
        <f t="shared" si="18"/>
        <v>0</v>
      </c>
      <c r="BL235" s="164"/>
      <c r="BM235" s="164"/>
      <c r="BN235" s="164"/>
      <c r="BO235" s="164"/>
    </row>
    <row r="236" spans="1:67" x14ac:dyDescent="0.2">
      <c r="A236" s="1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85">
        <v>81</v>
      </c>
      <c r="AZ236" s="85"/>
      <c r="BA236" s="85">
        <f t="shared" si="19"/>
        <v>0.96369121790809575</v>
      </c>
      <c r="BB236" s="85">
        <f t="shared" si="20"/>
        <v>1.7952268502718884</v>
      </c>
      <c r="BC236" s="66"/>
      <c r="BD236" s="98" t="str">
        <f t="shared" si="21"/>
        <v>NoValue</v>
      </c>
      <c r="BE236" s="85"/>
      <c r="BF236" s="100" t="str">
        <f t="shared" si="15"/>
        <v>NoValue</v>
      </c>
      <c r="BG236" s="85"/>
      <c r="BH236" s="100" t="str">
        <f t="shared" si="16"/>
        <v>NoValue</v>
      </c>
      <c r="BI236" s="66"/>
      <c r="BJ236" s="165">
        <f t="shared" si="17"/>
        <v>0</v>
      </c>
      <c r="BK236" s="165">
        <f t="shared" si="18"/>
        <v>0</v>
      </c>
      <c r="BL236" s="164"/>
      <c r="BM236" s="164"/>
      <c r="BN236" s="164"/>
      <c r="BO236" s="164"/>
    </row>
    <row r="237" spans="1:67" x14ac:dyDescent="0.2">
      <c r="A237" s="1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85">
        <v>82</v>
      </c>
      <c r="AZ237" s="85"/>
      <c r="BA237" s="85">
        <f t="shared" si="19"/>
        <v>0.96412596828932884</v>
      </c>
      <c r="BB237" s="85">
        <f t="shared" si="20"/>
        <v>1.8007134064857595</v>
      </c>
      <c r="BC237" s="66"/>
      <c r="BD237" s="98" t="str">
        <f t="shared" si="21"/>
        <v>NoValue</v>
      </c>
      <c r="BE237" s="85"/>
      <c r="BF237" s="100" t="str">
        <f t="shared" si="15"/>
        <v>NoValue</v>
      </c>
      <c r="BG237" s="85"/>
      <c r="BH237" s="100" t="str">
        <f t="shared" si="16"/>
        <v>NoValue</v>
      </c>
      <c r="BI237" s="66"/>
      <c r="BJ237" s="165">
        <f t="shared" si="17"/>
        <v>0</v>
      </c>
      <c r="BK237" s="165">
        <f t="shared" si="18"/>
        <v>0</v>
      </c>
      <c r="BL237" s="164"/>
      <c r="BM237" s="164"/>
      <c r="BN237" s="164"/>
      <c r="BO237" s="164"/>
    </row>
    <row r="238" spans="1:67" x14ac:dyDescent="0.2">
      <c r="A238" s="1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85">
        <v>83</v>
      </c>
      <c r="AZ238" s="85"/>
      <c r="BA238" s="85">
        <f t="shared" si="19"/>
        <v>0.96455043185411493</v>
      </c>
      <c r="BB238" s="85">
        <f t="shared" si="20"/>
        <v>1.8061229528855081</v>
      </c>
      <c r="BC238" s="66"/>
      <c r="BD238" s="98" t="str">
        <f t="shared" si="21"/>
        <v>NoValue</v>
      </c>
      <c r="BE238" s="85"/>
      <c r="BF238" s="100" t="str">
        <f t="shared" si="15"/>
        <v>NoValue</v>
      </c>
      <c r="BG238" s="85"/>
      <c r="BH238" s="100" t="str">
        <f t="shared" si="16"/>
        <v>NoValue</v>
      </c>
      <c r="BI238" s="66"/>
      <c r="BJ238" s="165">
        <f t="shared" si="17"/>
        <v>0</v>
      </c>
      <c r="BK238" s="165">
        <f t="shared" si="18"/>
        <v>0</v>
      </c>
      <c r="BL238" s="164"/>
      <c r="BM238" s="164"/>
      <c r="BN238" s="164"/>
      <c r="BO238" s="164"/>
    </row>
    <row r="239" spans="1:67" x14ac:dyDescent="0.2">
      <c r="A239" s="1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85">
        <v>84</v>
      </c>
      <c r="AZ239" s="85"/>
      <c r="BA239" s="85">
        <f t="shared" si="19"/>
        <v>0.96496496939505794</v>
      </c>
      <c r="BB239" s="85">
        <f t="shared" si="20"/>
        <v>1.8114575061659457</v>
      </c>
      <c r="BC239" s="66"/>
      <c r="BD239" s="98" t="str">
        <f t="shared" si="21"/>
        <v>NoValue</v>
      </c>
      <c r="BE239" s="85"/>
      <c r="BF239" s="100" t="str">
        <f t="shared" si="15"/>
        <v>NoValue</v>
      </c>
      <c r="BG239" s="85"/>
      <c r="BH239" s="100" t="str">
        <f t="shared" si="16"/>
        <v>NoValue</v>
      </c>
      <c r="BI239" s="66"/>
      <c r="BJ239" s="165">
        <f t="shared" si="17"/>
        <v>0</v>
      </c>
      <c r="BK239" s="165">
        <f t="shared" si="18"/>
        <v>0</v>
      </c>
      <c r="BL239" s="164"/>
      <c r="BM239" s="164"/>
      <c r="BN239" s="164"/>
      <c r="BO239" s="164"/>
    </row>
    <row r="240" spans="1:67" x14ac:dyDescent="0.2">
      <c r="A240" s="1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85">
        <v>85</v>
      </c>
      <c r="AZ240" s="85"/>
      <c r="BA240" s="85">
        <f t="shared" si="19"/>
        <v>0.96536992502931296</v>
      </c>
      <c r="BB240" s="85">
        <f t="shared" si="20"/>
        <v>1.816719006542111</v>
      </c>
      <c r="BC240" s="66"/>
      <c r="BD240" s="98" t="str">
        <f t="shared" si="21"/>
        <v>NoValue</v>
      </c>
      <c r="BE240" s="85"/>
      <c r="BF240" s="100" t="str">
        <f t="shared" si="15"/>
        <v>NoValue</v>
      </c>
      <c r="BG240" s="85"/>
      <c r="BH240" s="100" t="str">
        <f t="shared" si="16"/>
        <v>NoValue</v>
      </c>
      <c r="BI240" s="66"/>
      <c r="BJ240" s="165">
        <f t="shared" si="17"/>
        <v>0</v>
      </c>
      <c r="BK240" s="165">
        <f t="shared" si="18"/>
        <v>0</v>
      </c>
      <c r="BL240" s="164"/>
      <c r="BM240" s="164"/>
      <c r="BN240" s="164"/>
      <c r="BO240" s="164"/>
    </row>
    <row r="241" spans="1:67" x14ac:dyDescent="0.2">
      <c r="A241" s="1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85">
        <v>86</v>
      </c>
      <c r="AZ241" s="85"/>
      <c r="BA241" s="85">
        <f t="shared" si="19"/>
        <v>0.96576562715087977</v>
      </c>
      <c r="BB241" s="85">
        <f t="shared" si="20"/>
        <v>1.82190932152186</v>
      </c>
      <c r="BC241" s="66"/>
      <c r="BD241" s="98" t="str">
        <f t="shared" si="21"/>
        <v>NoValue</v>
      </c>
      <c r="BE241" s="85"/>
      <c r="BF241" s="100" t="str">
        <f t="shared" si="15"/>
        <v>NoValue</v>
      </c>
      <c r="BG241" s="85"/>
      <c r="BH241" s="100" t="str">
        <f t="shared" si="16"/>
        <v>NoValue</v>
      </c>
      <c r="BI241" s="66"/>
      <c r="BJ241" s="165">
        <f t="shared" si="17"/>
        <v>0</v>
      </c>
      <c r="BK241" s="165">
        <f t="shared" si="18"/>
        <v>0</v>
      </c>
      <c r="BL241" s="164"/>
      <c r="BM241" s="164"/>
      <c r="BN241" s="164"/>
      <c r="BO241" s="164"/>
    </row>
    <row r="242" spans="1:67" x14ac:dyDescent="0.2">
      <c r="A242" s="1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85">
        <v>87</v>
      </c>
      <c r="AZ242" s="85"/>
      <c r="BA242" s="85">
        <f t="shared" si="19"/>
        <v>0.96615238931838043</v>
      </c>
      <c r="BB242" s="85">
        <f t="shared" si="20"/>
        <v>1.8270302494504529</v>
      </c>
      <c r="BC242" s="66"/>
      <c r="BD242" s="98" t="str">
        <f t="shared" si="21"/>
        <v>NoValue</v>
      </c>
      <c r="BE242" s="85"/>
      <c r="BF242" s="100" t="str">
        <f t="shared" si="15"/>
        <v>NoValue</v>
      </c>
      <c r="BG242" s="85"/>
      <c r="BH242" s="100" t="str">
        <f t="shared" si="16"/>
        <v>NoValue</v>
      </c>
      <c r="BI242" s="66"/>
      <c r="BJ242" s="165">
        <f t="shared" si="17"/>
        <v>0</v>
      </c>
      <c r="BK242" s="165">
        <f t="shared" si="18"/>
        <v>0</v>
      </c>
      <c r="BL242" s="164"/>
      <c r="BM242" s="164"/>
      <c r="BN242" s="164"/>
      <c r="BO242" s="164"/>
    </row>
    <row r="243" spans="1:67" x14ac:dyDescent="0.2">
      <c r="A243" s="1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85">
        <v>88</v>
      </c>
      <c r="AZ243" s="85"/>
      <c r="BA243" s="85">
        <f t="shared" si="19"/>
        <v>0.96653051108336252</v>
      </c>
      <c r="BB243" s="85">
        <f t="shared" si="20"/>
        <v>1.8320835228433823</v>
      </c>
      <c r="BC243" s="66"/>
      <c r="BD243" s="98" t="str">
        <f t="shared" si="21"/>
        <v>NoValue</v>
      </c>
      <c r="BE243" s="85"/>
      <c r="BF243" s="100" t="str">
        <f t="shared" si="15"/>
        <v>NoValue</v>
      </c>
      <c r="BG243" s="85"/>
      <c r="BH243" s="100" t="str">
        <f t="shared" si="16"/>
        <v>NoValue</v>
      </c>
      <c r="BI243" s="66"/>
      <c r="BJ243" s="165">
        <f t="shared" si="17"/>
        <v>0</v>
      </c>
      <c r="BK243" s="165">
        <f t="shared" si="18"/>
        <v>0</v>
      </c>
      <c r="BL243" s="164"/>
      <c r="BM243" s="164"/>
      <c r="BN243" s="164"/>
      <c r="BO243" s="164"/>
    </row>
    <row r="244" spans="1:67" x14ac:dyDescent="0.2">
      <c r="A244" s="1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85">
        <v>89</v>
      </c>
      <c r="AZ244" s="85"/>
      <c r="BA244" s="85">
        <f t="shared" si="19"/>
        <v>0.96690027876372586</v>
      </c>
      <c r="BB244" s="85">
        <f t="shared" si="20"/>
        <v>1.8370708115223904</v>
      </c>
      <c r="BC244" s="66"/>
      <c r="BD244" s="98" t="str">
        <f t="shared" si="21"/>
        <v>NoValue</v>
      </c>
      <c r="BE244" s="85"/>
      <c r="BF244" s="100" t="str">
        <f t="shared" si="15"/>
        <v>NoValue</v>
      </c>
      <c r="BG244" s="85"/>
      <c r="BH244" s="100" t="str">
        <f t="shared" si="16"/>
        <v>NoValue</v>
      </c>
      <c r="BI244" s="66"/>
      <c r="BJ244" s="165">
        <f t="shared" si="17"/>
        <v>0</v>
      </c>
      <c r="BK244" s="165">
        <f t="shared" si="18"/>
        <v>0</v>
      </c>
      <c r="BL244" s="164"/>
      <c r="BM244" s="164"/>
      <c r="BN244" s="164"/>
      <c r="BO244" s="164"/>
    </row>
    <row r="245" spans="1:67" x14ac:dyDescent="0.2">
      <c r="A245" s="1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85">
        <v>90</v>
      </c>
      <c r="AZ245" s="85"/>
      <c r="BA245" s="85">
        <f t="shared" si="19"/>
        <v>0.96726196616646543</v>
      </c>
      <c r="BB245" s="85">
        <f t="shared" si="20"/>
        <v>1.8419937255683403</v>
      </c>
      <c r="BC245" s="66"/>
      <c r="BD245" s="98" t="str">
        <f t="shared" si="21"/>
        <v>NoValue</v>
      </c>
      <c r="BE245" s="85"/>
      <c r="BF245" s="100" t="str">
        <f t="shared" si="15"/>
        <v>NoValue</v>
      </c>
      <c r="BG245" s="85"/>
      <c r="BH245" s="100" t="str">
        <f t="shared" si="16"/>
        <v>NoValue</v>
      </c>
      <c r="BI245" s="66"/>
      <c r="BJ245" s="165">
        <f t="shared" si="17"/>
        <v>0</v>
      </c>
      <c r="BK245" s="165">
        <f t="shared" si="18"/>
        <v>0</v>
      </c>
      <c r="BL245" s="164"/>
      <c r="BM245" s="164"/>
      <c r="BN245" s="164"/>
      <c r="BO245" s="164"/>
    </row>
    <row r="246" spans="1:67" x14ac:dyDescent="0.2">
      <c r="A246" s="1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85">
        <v>91</v>
      </c>
      <c r="AZ246" s="85"/>
      <c r="BA246" s="85">
        <f t="shared" si="19"/>
        <v>0.96761583526356554</v>
      </c>
      <c r="BB246" s="85">
        <f t="shared" si="20"/>
        <v>1.846853818103606</v>
      </c>
      <c r="BC246" s="66"/>
      <c r="BD246" s="98" t="str">
        <f t="shared" si="21"/>
        <v>NoValue</v>
      </c>
      <c r="BE246" s="85"/>
      <c r="BF246" s="100" t="str">
        <f t="shared" si="15"/>
        <v>NoValue</v>
      </c>
      <c r="BG246" s="85"/>
      <c r="BH246" s="100" t="str">
        <f t="shared" si="16"/>
        <v>NoValue</v>
      </c>
      <c r="BI246" s="66"/>
      <c r="BJ246" s="165">
        <f t="shared" si="17"/>
        <v>0</v>
      </c>
      <c r="BK246" s="165">
        <f t="shared" si="18"/>
        <v>0</v>
      </c>
      <c r="BL246" s="164"/>
      <c r="BM246" s="164"/>
      <c r="BN246" s="164"/>
      <c r="BO246" s="164"/>
    </row>
    <row r="247" spans="1:67" x14ac:dyDescent="0.2">
      <c r="A247" s="1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85">
        <v>92</v>
      </c>
      <c r="AZ247" s="85"/>
      <c r="BA247" s="85">
        <f t="shared" si="19"/>
        <v>0.96796213682454824</v>
      </c>
      <c r="BB247" s="85">
        <f t="shared" si="20"/>
        <v>1.8516525879155639</v>
      </c>
      <c r="BC247" s="66"/>
      <c r="BD247" s="98" t="str">
        <f t="shared" si="21"/>
        <v>NoValue</v>
      </c>
      <c r="BE247" s="85"/>
      <c r="BF247" s="100" t="str">
        <f t="shared" si="15"/>
        <v>NoValue</v>
      </c>
      <c r="BG247" s="85"/>
      <c r="BH247" s="100" t="str">
        <f t="shared" si="16"/>
        <v>NoValue</v>
      </c>
      <c r="BI247" s="66"/>
      <c r="BJ247" s="165">
        <f t="shared" si="17"/>
        <v>0</v>
      </c>
      <c r="BK247" s="165">
        <f t="shared" si="18"/>
        <v>0</v>
      </c>
      <c r="BL247" s="164"/>
      <c r="BM247" s="164"/>
      <c r="BN247" s="164"/>
      <c r="BO247" s="164"/>
    </row>
    <row r="248" spans="1:67" x14ac:dyDescent="0.2">
      <c r="A248" s="1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85">
        <v>93</v>
      </c>
      <c r="AZ248" s="85"/>
      <c r="BA248" s="85">
        <f t="shared" si="19"/>
        <v>0.96830111100888516</v>
      </c>
      <c r="BB248" s="85">
        <f t="shared" si="20"/>
        <v>1.8563914819319027</v>
      </c>
      <c r="BC248" s="66"/>
      <c r="BD248" s="98" t="str">
        <f t="shared" si="21"/>
        <v>NoValue</v>
      </c>
      <c r="BE248" s="85"/>
      <c r="BF248" s="100" t="str">
        <f t="shared" si="15"/>
        <v>NoValue</v>
      </c>
      <c r="BG248" s="85"/>
      <c r="BH248" s="100" t="str">
        <f t="shared" si="16"/>
        <v>NoValue</v>
      </c>
      <c r="BI248" s="66"/>
      <c r="BJ248" s="165">
        <f t="shared" si="17"/>
        <v>0</v>
      </c>
      <c r="BK248" s="165">
        <f t="shared" si="18"/>
        <v>0</v>
      </c>
      <c r="BL248" s="164"/>
      <c r="BM248" s="164"/>
      <c r="BN248" s="164"/>
      <c r="BO248" s="164"/>
    </row>
    <row r="249" spans="1:67" x14ac:dyDescent="0.2">
      <c r="A249" s="1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85">
        <v>94</v>
      </c>
      <c r="AZ249" s="85"/>
      <c r="BA249" s="85">
        <f t="shared" si="19"/>
        <v>0.96863298792121233</v>
      </c>
      <c r="BB249" s="85">
        <f t="shared" si="20"/>
        <v>1.8610718975576341</v>
      </c>
      <c r="BC249" s="66"/>
      <c r="BD249" s="98" t="str">
        <f t="shared" si="21"/>
        <v>NoValue</v>
      </c>
      <c r="BE249" s="85"/>
      <c r="BF249" s="100" t="str">
        <f t="shared" si="15"/>
        <v>NoValue</v>
      </c>
      <c r="BG249" s="85"/>
      <c r="BH249" s="100" t="str">
        <f t="shared" si="16"/>
        <v>NoValue</v>
      </c>
      <c r="BI249" s="66"/>
      <c r="BJ249" s="165">
        <f t="shared" si="17"/>
        <v>0</v>
      </c>
      <c r="BK249" s="165">
        <f t="shared" si="18"/>
        <v>0</v>
      </c>
      <c r="BL249" s="164"/>
      <c r="BM249" s="164"/>
      <c r="BN249" s="164"/>
      <c r="BO249" s="164"/>
    </row>
    <row r="250" spans="1:67" x14ac:dyDescent="0.2">
      <c r="A250" s="1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85">
        <v>95</v>
      </c>
      <c r="AZ250" s="85"/>
      <c r="BA250" s="85">
        <f t="shared" si="19"/>
        <v>0.96895798813204514</v>
      </c>
      <c r="BB250" s="85">
        <f t="shared" si="20"/>
        <v>1.8656951848829249</v>
      </c>
      <c r="BC250" s="66"/>
      <c r="BD250" s="98" t="str">
        <f t="shared" si="21"/>
        <v>NoValue</v>
      </c>
      <c r="BE250" s="85"/>
      <c r="BF250" s="100" t="str">
        <f t="shared" si="15"/>
        <v>NoValue</v>
      </c>
      <c r="BG250" s="85"/>
      <c r="BH250" s="100" t="str">
        <f t="shared" si="16"/>
        <v>NoValue</v>
      </c>
      <c r="BI250" s="66"/>
      <c r="BJ250" s="165">
        <f t="shared" si="17"/>
        <v>0</v>
      </c>
      <c r="BK250" s="165">
        <f t="shared" si="18"/>
        <v>0</v>
      </c>
      <c r="BL250" s="164"/>
      <c r="BM250" s="164"/>
      <c r="BN250" s="164"/>
      <c r="BO250" s="164"/>
    </row>
    <row r="251" spans="1:67" x14ac:dyDescent="0.2">
      <c r="A251" s="1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85">
        <v>96</v>
      </c>
      <c r="AZ251" s="85"/>
      <c r="BA251" s="85">
        <f t="shared" si="19"/>
        <v>0.96927632316646717</v>
      </c>
      <c r="BB251" s="85">
        <f t="shared" si="20"/>
        <v>1.8702626487701646</v>
      </c>
      <c r="BC251" s="66"/>
      <c r="BD251" s="98" t="str">
        <f t="shared" si="21"/>
        <v>NoValue</v>
      </c>
      <c r="BE251" s="85"/>
      <c r="BF251" s="100" t="str">
        <f t="shared" si="15"/>
        <v>NoValue</v>
      </c>
      <c r="BG251" s="85"/>
      <c r="BH251" s="100" t="str">
        <f t="shared" si="16"/>
        <v>NoValue</v>
      </c>
      <c r="BI251" s="66"/>
      <c r="BJ251" s="165">
        <f t="shared" si="17"/>
        <v>0</v>
      </c>
      <c r="BK251" s="165">
        <f t="shared" si="18"/>
        <v>0</v>
      </c>
      <c r="BL251" s="164"/>
      <c r="BM251" s="164"/>
      <c r="BN251" s="164"/>
      <c r="BO251" s="164"/>
    </row>
    <row r="252" spans="1:67" x14ac:dyDescent="0.2">
      <c r="A252" s="1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85">
        <v>97</v>
      </c>
      <c r="AZ252" s="85"/>
      <c r="BA252" s="85">
        <f t="shared" si="19"/>
        <v>0.96958819596306889</v>
      </c>
      <c r="BB252" s="85">
        <f t="shared" si="20"/>
        <v>1.8747755508280979</v>
      </c>
      <c r="BC252" s="66"/>
      <c r="BD252" s="98" t="str">
        <f t="shared" si="21"/>
        <v>NoValue</v>
      </c>
      <c r="BE252" s="85"/>
      <c r="BF252" s="100" t="str">
        <f t="shared" ref="BF252:BF275" si="22">IF(BD252="NoValue","NoValue",POWER(BD252-$X$160,2))</f>
        <v>NoValue</v>
      </c>
      <c r="BG252" s="85"/>
      <c r="BH252" s="100" t="str">
        <f t="shared" ref="BH252:BH275" si="23">IF(BF252="NoValue","NoValue",POWER(D116-$AJ$162,2))</f>
        <v>NoValue</v>
      </c>
      <c r="BI252" s="66"/>
      <c r="BJ252" s="165">
        <f t="shared" ref="BJ252:BJ275" si="24">IF(D116="ND",0,D116)</f>
        <v>0</v>
      </c>
      <c r="BK252" s="165">
        <f t="shared" ref="BK252:BK275" si="25">IF(D116="ND",1,D116)</f>
        <v>0</v>
      </c>
      <c r="BL252" s="164"/>
      <c r="BM252" s="164"/>
      <c r="BN252" s="164"/>
      <c r="BO252" s="164"/>
    </row>
    <row r="253" spans="1:67" x14ac:dyDescent="0.2">
      <c r="A253" s="1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85">
        <v>98</v>
      </c>
      <c r="AZ253" s="85"/>
      <c r="BA253" s="85">
        <f t="shared" si="19"/>
        <v>0.96989380130522684</v>
      </c>
      <c r="BB253" s="85">
        <f t="shared" si="20"/>
        <v>1.8792351112802042</v>
      </c>
      <c r="BC253" s="66"/>
      <c r="BD253" s="98" t="str">
        <f t="shared" si="21"/>
        <v>NoValue</v>
      </c>
      <c r="BE253" s="85"/>
      <c r="BF253" s="100" t="str">
        <f t="shared" si="22"/>
        <v>NoValue</v>
      </c>
      <c r="BG253" s="85"/>
      <c r="BH253" s="100" t="str">
        <f t="shared" si="23"/>
        <v>NoValue</v>
      </c>
      <c r="BI253" s="66"/>
      <c r="BJ253" s="165">
        <f t="shared" si="24"/>
        <v>0</v>
      </c>
      <c r="BK253" s="165">
        <f t="shared" si="25"/>
        <v>0</v>
      </c>
      <c r="BL253" s="164"/>
      <c r="BM253" s="164"/>
      <c r="BN253" s="164"/>
      <c r="BO253" s="164"/>
    </row>
    <row r="254" spans="1:67" x14ac:dyDescent="0.2">
      <c r="A254" s="1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85">
        <v>99</v>
      </c>
      <c r="AZ254" s="85"/>
      <c r="BA254" s="85">
        <f t="shared" si="19"/>
        <v>0.97019332622664911</v>
      </c>
      <c r="BB254" s="85">
        <f t="shared" si="20"/>
        <v>1.8836425107340422</v>
      </c>
      <c r="BC254" s="66"/>
      <c r="BD254" s="98" t="str">
        <f t="shared" si="21"/>
        <v>NoValue</v>
      </c>
      <c r="BE254" s="85"/>
      <c r="BF254" s="100" t="str">
        <f t="shared" si="22"/>
        <v>NoValue</v>
      </c>
      <c r="BG254" s="85"/>
      <c r="BH254" s="100" t="str">
        <f t="shared" si="23"/>
        <v>NoValue</v>
      </c>
      <c r="BI254" s="66"/>
      <c r="BJ254" s="165">
        <f t="shared" si="24"/>
        <v>0</v>
      </c>
      <c r="BK254" s="165">
        <f t="shared" si="25"/>
        <v>0</v>
      </c>
      <c r="BL254" s="164"/>
      <c r="BM254" s="164"/>
      <c r="BN254" s="164"/>
      <c r="BO254" s="164"/>
    </row>
    <row r="255" spans="1:67" x14ac:dyDescent="0.2">
      <c r="A255" s="1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85">
        <v>100</v>
      </c>
      <c r="AZ255" s="85"/>
      <c r="BA255" s="85">
        <f t="shared" si="19"/>
        <v>0.97048695039296007</v>
      </c>
      <c r="BB255" s="85">
        <f t="shared" si="20"/>
        <v>1.8879988918577364</v>
      </c>
      <c r="BC255" s="66"/>
      <c r="BD255" s="98" t="str">
        <f t="shared" si="21"/>
        <v>NoValue</v>
      </c>
      <c r="BE255" s="85"/>
      <c r="BF255" s="100" t="str">
        <f t="shared" si="22"/>
        <v>NoValue</v>
      </c>
      <c r="BG255" s="85"/>
      <c r="BH255" s="100" t="str">
        <f t="shared" si="23"/>
        <v>NoValue</v>
      </c>
      <c r="BI255" s="66"/>
      <c r="BJ255" s="165">
        <f t="shared" si="24"/>
        <v>0</v>
      </c>
      <c r="BK255" s="165">
        <f t="shared" si="25"/>
        <v>0</v>
      </c>
      <c r="BL255" s="164"/>
      <c r="BM255" s="164"/>
      <c r="BN255" s="164"/>
      <c r="BO255" s="164"/>
    </row>
    <row r="256" spans="1:67" x14ac:dyDescent="0.2">
      <c r="A256" s="1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85">
        <v>101</v>
      </c>
      <c r="AZ256" s="85"/>
      <c r="BA256" s="85">
        <f t="shared" si="19"/>
        <v>0.97077484646096091</v>
      </c>
      <c r="BB256" s="85">
        <f t="shared" si="20"/>
        <v>1.8923053609693861</v>
      </c>
      <c r="BC256" s="66"/>
      <c r="BD256" s="98" t="str">
        <f t="shared" si="21"/>
        <v>NoValue</v>
      </c>
      <c r="BE256" s="85"/>
      <c r="BF256" s="100" t="str">
        <f t="shared" si="22"/>
        <v>NoValue</v>
      </c>
      <c r="BG256" s="85"/>
      <c r="BH256" s="100" t="str">
        <f t="shared" si="23"/>
        <v>NoValue</v>
      </c>
      <c r="BI256" s="66"/>
      <c r="BJ256" s="165">
        <f t="shared" si="24"/>
        <v>0</v>
      </c>
      <c r="BK256" s="165">
        <f t="shared" si="25"/>
        <v>0</v>
      </c>
      <c r="BL256" s="164"/>
      <c r="BM256" s="164"/>
      <c r="BN256" s="164"/>
      <c r="BO256" s="164"/>
    </row>
    <row r="257" spans="1:67" x14ac:dyDescent="0.2">
      <c r="A257" s="1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85">
        <v>102</v>
      </c>
      <c r="AZ257" s="85"/>
      <c r="BA257" s="85">
        <f t="shared" si="19"/>
        <v>0.97105718041707367</v>
      </c>
      <c r="BB257" s="85">
        <f t="shared" si="20"/>
        <v>1.89656298954472</v>
      </c>
      <c r="BC257" s="66"/>
      <c r="BD257" s="98" t="str">
        <f t="shared" si="21"/>
        <v>NoValue</v>
      </c>
      <c r="BE257" s="85"/>
      <c r="BF257" s="100" t="str">
        <f t="shared" si="22"/>
        <v>NoValue</v>
      </c>
      <c r="BG257" s="85"/>
      <c r="BH257" s="100" t="str">
        <f t="shared" si="23"/>
        <v>NoValue</v>
      </c>
      <c r="BI257" s="66"/>
      <c r="BJ257" s="165">
        <f t="shared" si="24"/>
        <v>0</v>
      </c>
      <c r="BK257" s="165">
        <f t="shared" si="25"/>
        <v>0</v>
      </c>
      <c r="BL257" s="164"/>
      <c r="BM257" s="164"/>
      <c r="BN257" s="164"/>
      <c r="BO257" s="164"/>
    </row>
    <row r="258" spans="1:67" x14ac:dyDescent="0.2">
      <c r="A258" s="1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85">
        <v>103</v>
      </c>
      <c r="AZ258" s="85"/>
      <c r="BA258" s="85">
        <f t="shared" si="19"/>
        <v>0.97133411189636298</v>
      </c>
      <c r="BB258" s="85">
        <f t="shared" si="20"/>
        <v>1.9007728156479731</v>
      </c>
      <c r="BC258" s="66"/>
      <c r="BD258" s="98" t="str">
        <f t="shared" si="21"/>
        <v>NoValue</v>
      </c>
      <c r="BE258" s="85"/>
      <c r="BF258" s="100" t="str">
        <f t="shared" si="22"/>
        <v>NoValue</v>
      </c>
      <c r="BG258" s="85"/>
      <c r="BH258" s="100" t="str">
        <f t="shared" si="23"/>
        <v>NoValue</v>
      </c>
      <c r="BI258" s="66"/>
      <c r="BJ258" s="165">
        <f t="shared" si="24"/>
        <v>0</v>
      </c>
      <c r="BK258" s="165">
        <f t="shared" si="25"/>
        <v>0</v>
      </c>
      <c r="BL258" s="164"/>
      <c r="BM258" s="164"/>
      <c r="BN258" s="164"/>
      <c r="BO258" s="164"/>
    </row>
    <row r="259" spans="1:67" x14ac:dyDescent="0.2">
      <c r="A259" s="1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85">
        <v>104</v>
      </c>
      <c r="AZ259" s="85"/>
      <c r="BA259" s="85">
        <f t="shared" si="19"/>
        <v>0.97160579448342344</v>
      </c>
      <c r="BB259" s="85">
        <f t="shared" si="20"/>
        <v>1.9049358452906073</v>
      </c>
      <c r="BC259" s="66"/>
      <c r="BD259" s="98" t="str">
        <f t="shared" si="21"/>
        <v>NoValue</v>
      </c>
      <c r="BE259" s="85"/>
      <c r="BF259" s="100" t="str">
        <f t="shared" si="22"/>
        <v>NoValue</v>
      </c>
      <c r="BG259" s="85"/>
      <c r="BH259" s="100" t="str">
        <f t="shared" si="23"/>
        <v>NoValue</v>
      </c>
      <c r="BI259" s="66"/>
      <c r="BJ259" s="165">
        <f t="shared" si="24"/>
        <v>0</v>
      </c>
      <c r="BK259" s="165">
        <f t="shared" si="25"/>
        <v>0</v>
      </c>
      <c r="BL259" s="164"/>
      <c r="BM259" s="164"/>
      <c r="BN259" s="164"/>
      <c r="BO259" s="164"/>
    </row>
    <row r="260" spans="1:67" x14ac:dyDescent="0.2">
      <c r="A260" s="1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85">
        <v>105</v>
      </c>
      <c r="AZ260" s="85"/>
      <c r="BA260" s="85">
        <f t="shared" si="19"/>
        <v>0.97187237599632359</v>
      </c>
      <c r="BB260" s="85">
        <f t="shared" si="20"/>
        <v>1.9090530537221719</v>
      </c>
      <c r="BC260" s="66"/>
      <c r="BD260" s="98" t="str">
        <f t="shared" si="21"/>
        <v>NoValue</v>
      </c>
      <c r="BE260" s="85"/>
      <c r="BF260" s="100" t="str">
        <f t="shared" si="22"/>
        <v>NoValue</v>
      </c>
      <c r="BG260" s="85"/>
      <c r="BH260" s="100" t="str">
        <f t="shared" si="23"/>
        <v>NoValue</v>
      </c>
      <c r="BI260" s="66"/>
      <c r="BJ260" s="165">
        <f t="shared" si="24"/>
        <v>0</v>
      </c>
      <c r="BK260" s="165">
        <f t="shared" si="25"/>
        <v>0</v>
      </c>
      <c r="BL260" s="164"/>
      <c r="BM260" s="164"/>
      <c r="BN260" s="164"/>
      <c r="BO260" s="164"/>
    </row>
    <row r="261" spans="1:67" x14ac:dyDescent="0.2">
      <c r="A261" s="1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85">
        <v>106</v>
      </c>
      <c r="AZ261" s="85"/>
      <c r="BA261" s="85">
        <f t="shared" si="19"/>
        <v>0.97213399875470985</v>
      </c>
      <c r="BB261" s="85">
        <f t="shared" si="20"/>
        <v>1.9131253866573155</v>
      </c>
      <c r="BC261" s="66"/>
      <c r="BD261" s="98" t="str">
        <f t="shared" si="21"/>
        <v>NoValue</v>
      </c>
      <c r="BE261" s="85"/>
      <c r="BF261" s="100" t="str">
        <f t="shared" si="22"/>
        <v>NoValue</v>
      </c>
      <c r="BG261" s="85"/>
      <c r="BH261" s="100" t="str">
        <f t="shared" si="23"/>
        <v>NoValue</v>
      </c>
      <c r="BI261" s="66"/>
      <c r="BJ261" s="165">
        <f t="shared" si="24"/>
        <v>0</v>
      </c>
      <c r="BK261" s="165">
        <f t="shared" si="25"/>
        <v>0</v>
      </c>
      <c r="BL261" s="164"/>
      <c r="BM261" s="164"/>
      <c r="BN261" s="164"/>
      <c r="BO261" s="164"/>
    </row>
    <row r="262" spans="1:67" x14ac:dyDescent="0.2">
      <c r="A262" s="1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85">
        <v>107</v>
      </c>
      <c r="AZ262" s="85"/>
      <c r="BA262" s="85">
        <f t="shared" si="19"/>
        <v>0.97239079983309062</v>
      </c>
      <c r="BB262" s="85">
        <f t="shared" si="20"/>
        <v>1.9171537614426728</v>
      </c>
      <c r="BC262" s="66"/>
      <c r="BD262" s="98" t="str">
        <f t="shared" si="21"/>
        <v>NoValue</v>
      </c>
      <c r="BE262" s="85"/>
      <c r="BF262" s="100" t="str">
        <f t="shared" si="22"/>
        <v>NoValue</v>
      </c>
      <c r="BG262" s="85"/>
      <c r="BH262" s="100" t="str">
        <f t="shared" si="23"/>
        <v>NoValue</v>
      </c>
      <c r="BI262" s="66"/>
      <c r="BJ262" s="165">
        <f t="shared" si="24"/>
        <v>0</v>
      </c>
      <c r="BK262" s="165">
        <f t="shared" si="25"/>
        <v>0</v>
      </c>
      <c r="BL262" s="164"/>
      <c r="BM262" s="164"/>
      <c r="BN262" s="164"/>
      <c r="BO262" s="164"/>
    </row>
    <row r="263" spans="1:67" x14ac:dyDescent="0.2">
      <c r="A263" s="1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85">
        <v>108</v>
      </c>
      <c r="AZ263" s="85"/>
      <c r="BA263" s="85">
        <f t="shared" si="19"/>
        <v>0.97264291130024882</v>
      </c>
      <c r="BB263" s="85">
        <f t="shared" si="20"/>
        <v>1.921139068167117</v>
      </c>
      <c r="BC263" s="66"/>
      <c r="BD263" s="98" t="str">
        <f t="shared" si="21"/>
        <v>NoValue</v>
      </c>
      <c r="BE263" s="85"/>
      <c r="BF263" s="100" t="str">
        <f t="shared" si="22"/>
        <v>NoValue</v>
      </c>
      <c r="BG263" s="85"/>
      <c r="BH263" s="100" t="str">
        <f t="shared" si="23"/>
        <v>NoValue</v>
      </c>
      <c r="BI263" s="66"/>
      <c r="BJ263" s="165">
        <f t="shared" si="24"/>
        <v>0</v>
      </c>
      <c r="BK263" s="165">
        <f t="shared" si="25"/>
        <v>0</v>
      </c>
      <c r="BL263" s="164"/>
      <c r="BM263" s="164"/>
      <c r="BN263" s="164"/>
      <c r="BO263" s="164"/>
    </row>
    <row r="264" spans="1:67" x14ac:dyDescent="0.2">
      <c r="A264" s="1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85">
        <v>109</v>
      </c>
      <c r="AZ264" s="85"/>
      <c r="BA264" s="85">
        <f t="shared" si="19"/>
        <v>0.97289046044566008</v>
      </c>
      <c r="BB264" s="85">
        <f t="shared" si="20"/>
        <v>1.925082170718629</v>
      </c>
      <c r="BC264" s="66"/>
      <c r="BD264" s="98" t="str">
        <f t="shared" si="21"/>
        <v>NoValue</v>
      </c>
      <c r="BE264" s="85"/>
      <c r="BF264" s="100" t="str">
        <f t="shared" si="22"/>
        <v>NoValue</v>
      </c>
      <c r="BG264" s="85"/>
      <c r="BH264" s="100" t="str">
        <f t="shared" si="23"/>
        <v>NoValue</v>
      </c>
      <c r="BI264" s="66"/>
      <c r="BJ264" s="165">
        <f t="shared" si="24"/>
        <v>0</v>
      </c>
      <c r="BK264" s="165">
        <f t="shared" si="25"/>
        <v>0</v>
      </c>
      <c r="BL264" s="164"/>
      <c r="BM264" s="164"/>
      <c r="BN264" s="164"/>
      <c r="BO264" s="164"/>
    </row>
    <row r="265" spans="1:67" x14ac:dyDescent="0.2">
      <c r="A265" s="1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85">
        <v>110</v>
      </c>
      <c r="AZ265" s="85"/>
      <c r="BA265" s="85">
        <f t="shared" si="19"/>
        <v>0.97313356999373224</v>
      </c>
      <c r="BB265" s="85">
        <f t="shared" si="20"/>
        <v>1.928983907790804</v>
      </c>
      <c r="BC265" s="66"/>
      <c r="BD265" s="98" t="str">
        <f t="shared" si="21"/>
        <v>NoValue</v>
      </c>
      <c r="BE265" s="85"/>
      <c r="BF265" s="100" t="str">
        <f t="shared" si="22"/>
        <v>NoValue</v>
      </c>
      <c r="BG265" s="85"/>
      <c r="BH265" s="100" t="str">
        <f t="shared" si="23"/>
        <v>NoValue</v>
      </c>
      <c r="BI265" s="66"/>
      <c r="BJ265" s="165">
        <f t="shared" si="24"/>
        <v>0</v>
      </c>
      <c r="BK265" s="165">
        <f t="shared" si="25"/>
        <v>0</v>
      </c>
      <c r="BL265" s="164"/>
      <c r="BM265" s="164"/>
      <c r="BN265" s="164"/>
      <c r="BO265" s="164"/>
    </row>
    <row r="266" spans="1:67" x14ac:dyDescent="0.2">
      <c r="A266" s="1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85">
        <v>111</v>
      </c>
      <c r="AZ266" s="85"/>
      <c r="BA266" s="85">
        <f t="shared" si="19"/>
        <v>0.97337235830662427</v>
      </c>
      <c r="BB266" s="85">
        <f t="shared" si="20"/>
        <v>1.9328450938418575</v>
      </c>
      <c r="BC266" s="66"/>
      <c r="BD266" s="98" t="str">
        <f t="shared" si="21"/>
        <v>NoValue</v>
      </c>
      <c r="BE266" s="85"/>
      <c r="BF266" s="100" t="str">
        <f t="shared" si="22"/>
        <v>NoValue</v>
      </c>
      <c r="BG266" s="85"/>
      <c r="BH266" s="100" t="str">
        <f t="shared" si="23"/>
        <v>NoValue</v>
      </c>
      <c r="BI266" s="66"/>
      <c r="BJ266" s="165">
        <f t="shared" si="24"/>
        <v>0</v>
      </c>
      <c r="BK266" s="165">
        <f t="shared" si="25"/>
        <v>0</v>
      </c>
      <c r="BL266" s="164"/>
      <c r="BM266" s="164"/>
      <c r="BN266" s="164"/>
      <c r="BO266" s="164"/>
    </row>
    <row r="267" spans="1:67" x14ac:dyDescent="0.2">
      <c r="A267" s="1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85">
        <v>112</v>
      </c>
      <c r="AZ267" s="85"/>
      <c r="BA267" s="85">
        <f t="shared" si="19"/>
        <v>0.97360693957634703</v>
      </c>
      <c r="BB267" s="85">
        <f t="shared" si="20"/>
        <v>1.9366665200087521</v>
      </c>
      <c r="BC267" s="66"/>
      <c r="BD267" s="98" t="str">
        <f t="shared" si="21"/>
        <v>NoValue</v>
      </c>
      <c r="BE267" s="85"/>
      <c r="BF267" s="100" t="str">
        <f t="shared" si="22"/>
        <v>NoValue</v>
      </c>
      <c r="BG267" s="85"/>
      <c r="BH267" s="100" t="str">
        <f t="shared" si="23"/>
        <v>NoValue</v>
      </c>
      <c r="BI267" s="66"/>
      <c r="BJ267" s="165">
        <f t="shared" si="24"/>
        <v>0</v>
      </c>
      <c r="BK267" s="165">
        <f t="shared" si="25"/>
        <v>0</v>
      </c>
      <c r="BL267" s="164"/>
      <c r="BM267" s="164"/>
      <c r="BN267" s="164"/>
      <c r="BO267" s="164"/>
    </row>
    <row r="268" spans="1:67" x14ac:dyDescent="0.2">
      <c r="A268" s="1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85">
        <v>113</v>
      </c>
      <c r="AZ268" s="85"/>
      <c r="BA268" s="85">
        <f t="shared" si="19"/>
        <v>0.97383742400680284</v>
      </c>
      <c r="BB268" s="85">
        <f t="shared" si="20"/>
        <v>1.9404489549789576</v>
      </c>
      <c r="BC268" s="66"/>
      <c r="BD268" s="98" t="str">
        <f t="shared" si="21"/>
        <v>NoValue</v>
      </c>
      <c r="BE268" s="85"/>
      <c r="BF268" s="100" t="str">
        <f t="shared" si="22"/>
        <v>NoValue</v>
      </c>
      <c r="BG268" s="85"/>
      <c r="BH268" s="100" t="str">
        <f t="shared" si="23"/>
        <v>NoValue</v>
      </c>
      <c r="BI268" s="66"/>
      <c r="BJ268" s="165">
        <f t="shared" si="24"/>
        <v>0</v>
      </c>
      <c r="BK268" s="165">
        <f t="shared" si="25"/>
        <v>0</v>
      </c>
      <c r="BL268" s="164"/>
      <c r="BM268" s="164"/>
      <c r="BN268" s="164"/>
      <c r="BO268" s="164"/>
    </row>
    <row r="269" spans="1:67" x14ac:dyDescent="0.2">
      <c r="A269" s="1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85">
        <v>114</v>
      </c>
      <c r="AZ269" s="85"/>
      <c r="BA269" s="85">
        <f t="shared" si="19"/>
        <v>0.9740639179863716</v>
      </c>
      <c r="BB269" s="85">
        <f t="shared" si="20"/>
        <v>1.9441931458221497</v>
      </c>
      <c r="BC269" s="66"/>
      <c r="BD269" s="98" t="str">
        <f t="shared" si="21"/>
        <v>NoValue</v>
      </c>
      <c r="BE269" s="85"/>
      <c r="BF269" s="100" t="str">
        <f t="shared" si="22"/>
        <v>NoValue</v>
      </c>
      <c r="BG269" s="85"/>
      <c r="BH269" s="100" t="str">
        <f t="shared" si="23"/>
        <v>NoValue</v>
      </c>
      <c r="BI269" s="66"/>
      <c r="BJ269" s="165">
        <f t="shared" si="24"/>
        <v>0</v>
      </c>
      <c r="BK269" s="165">
        <f t="shared" si="25"/>
        <v>0</v>
      </c>
      <c r="BL269" s="164"/>
      <c r="BM269" s="164"/>
      <c r="BN269" s="164"/>
      <c r="BO269" s="164"/>
    </row>
    <row r="270" spans="1:67" x14ac:dyDescent="0.2">
      <c r="A270" s="1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85">
        <v>115</v>
      </c>
      <c r="AZ270" s="85"/>
      <c r="BA270" s="85">
        <f t="shared" si="19"/>
        <v>0.97428652425161211</v>
      </c>
      <c r="BB270" s="85">
        <f t="shared" si="20"/>
        <v>1.9478998187840233</v>
      </c>
      <c r="BC270" s="66"/>
      <c r="BD270" s="98" t="str">
        <f t="shared" si="21"/>
        <v>NoValue</v>
      </c>
      <c r="BE270" s="85"/>
      <c r="BF270" s="100" t="str">
        <f t="shared" si="22"/>
        <v>NoValue</v>
      </c>
      <c r="BG270" s="85"/>
      <c r="BH270" s="100" t="str">
        <f t="shared" si="23"/>
        <v>NoValue</v>
      </c>
      <c r="BI270" s="66"/>
      <c r="BJ270" s="165">
        <f t="shared" si="24"/>
        <v>0</v>
      </c>
      <c r="BK270" s="165">
        <f t="shared" si="25"/>
        <v>0</v>
      </c>
      <c r="BL270" s="164"/>
      <c r="BM270" s="164"/>
      <c r="BN270" s="164"/>
      <c r="BO270" s="164"/>
    </row>
    <row r="271" spans="1:67" x14ac:dyDescent="0.2">
      <c r="A271" s="1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85">
        <v>116</v>
      </c>
      <c r="AZ271" s="85"/>
      <c r="BA271" s="85">
        <f t="shared" si="19"/>
        <v>0.97450534204260775</v>
      </c>
      <c r="BB271" s="85">
        <f t="shared" si="20"/>
        <v>1.9515696800442837</v>
      </c>
      <c r="BC271" s="66"/>
      <c r="BD271" s="98" t="str">
        <f t="shared" si="21"/>
        <v>NoValue</v>
      </c>
      <c r="BE271" s="85"/>
      <c r="BF271" s="100" t="str">
        <f t="shared" si="22"/>
        <v>NoValue</v>
      </c>
      <c r="BG271" s="85"/>
      <c r="BH271" s="100" t="str">
        <f t="shared" si="23"/>
        <v>NoValue</v>
      </c>
      <c r="BI271" s="66"/>
      <c r="BJ271" s="165">
        <f t="shared" si="24"/>
        <v>0</v>
      </c>
      <c r="BK271" s="165">
        <f t="shared" si="25"/>
        <v>0</v>
      </c>
      <c r="BL271" s="164"/>
      <c r="BM271" s="164"/>
      <c r="BN271" s="164"/>
      <c r="BO271" s="164"/>
    </row>
    <row r="272" spans="1:67" x14ac:dyDescent="0.2">
      <c r="A272" s="1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85">
        <v>117</v>
      </c>
      <c r="AZ272" s="85"/>
      <c r="BA272" s="85">
        <f t="shared" si="19"/>
        <v>0.9747204672504487</v>
      </c>
      <c r="BB272" s="85">
        <f t="shared" si="20"/>
        <v>1.955203416440686</v>
      </c>
      <c r="BC272" s="66"/>
      <c r="BD272" s="98" t="str">
        <f t="shared" si="21"/>
        <v>NoValue</v>
      </c>
      <c r="BE272" s="85"/>
      <c r="BF272" s="100" t="str">
        <f t="shared" si="22"/>
        <v>NoValue</v>
      </c>
      <c r="BG272" s="85"/>
      <c r="BH272" s="100" t="str">
        <f t="shared" si="23"/>
        <v>NoValue</v>
      </c>
      <c r="BI272" s="66"/>
      <c r="BJ272" s="165">
        <f t="shared" si="24"/>
        <v>0</v>
      </c>
      <c r="BK272" s="165">
        <f t="shared" si="25"/>
        <v>0</v>
      </c>
      <c r="BL272" s="164"/>
      <c r="BM272" s="164"/>
      <c r="BN272" s="164"/>
      <c r="BO272" s="164"/>
    </row>
    <row r="273" spans="1:67" x14ac:dyDescent="0.2">
      <c r="A273" s="1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85">
        <v>118</v>
      </c>
      <c r="AZ273" s="85"/>
      <c r="BA273" s="85">
        <f t="shared" si="19"/>
        <v>0.97493199255731322</v>
      </c>
      <c r="BB273" s="85">
        <f t="shared" si="20"/>
        <v>1.958801696160978</v>
      </c>
      <c r="BC273" s="66"/>
      <c r="BD273" s="98" t="str">
        <f t="shared" si="21"/>
        <v>NoValue</v>
      </c>
      <c r="BE273" s="85"/>
      <c r="BF273" s="100" t="str">
        <f t="shared" si="22"/>
        <v>NoValue</v>
      </c>
      <c r="BG273" s="85"/>
      <c r="BH273" s="100" t="str">
        <f t="shared" si="23"/>
        <v>NoValue</v>
      </c>
      <c r="BI273" s="66"/>
      <c r="BJ273" s="165">
        <f t="shared" si="24"/>
        <v>0</v>
      </c>
      <c r="BK273" s="165">
        <f t="shared" si="25"/>
        <v>0</v>
      </c>
      <c r="BL273" s="164"/>
      <c r="BM273" s="164"/>
      <c r="BN273" s="164"/>
      <c r="BO273" s="164"/>
    </row>
    <row r="274" spans="1:67" x14ac:dyDescent="0.2">
      <c r="A274" s="1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85">
        <v>119</v>
      </c>
      <c r="AZ274" s="85"/>
      <c r="BA274" s="85">
        <f t="shared" si="19"/>
        <v>0.97514000756957564</v>
      </c>
      <c r="BB274" s="85">
        <f t="shared" si="20"/>
        <v>1.9623651694043849</v>
      </c>
      <c r="BC274" s="66"/>
      <c r="BD274" s="98" t="str">
        <f t="shared" si="21"/>
        <v>NoValue</v>
      </c>
      <c r="BE274" s="85"/>
      <c r="BF274" s="100" t="str">
        <f t="shared" si="22"/>
        <v>NoValue</v>
      </c>
      <c r="BG274" s="85"/>
      <c r="BH274" s="100" t="str">
        <f t="shared" si="23"/>
        <v>NoValue</v>
      </c>
      <c r="BI274" s="66"/>
      <c r="BJ274" s="165">
        <f t="shared" si="24"/>
        <v>0</v>
      </c>
      <c r="BK274" s="165">
        <f t="shared" si="25"/>
        <v>0</v>
      </c>
      <c r="BL274" s="164"/>
      <c r="BM274" s="164"/>
      <c r="BN274" s="164"/>
      <c r="BO274" s="164"/>
    </row>
    <row r="275" spans="1:67" x14ac:dyDescent="0.2">
      <c r="A275" s="1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85">
        <v>120</v>
      </c>
      <c r="AZ275" s="85"/>
      <c r="BA275" s="85">
        <f t="shared" si="19"/>
        <v>0.97534459894434367</v>
      </c>
      <c r="BB275" s="85">
        <f t="shared" si="20"/>
        <v>1.9658944690142344</v>
      </c>
      <c r="BC275" s="66"/>
      <c r="BD275" s="98" t="str">
        <f>IF(BJ275&gt;0,LN(BJ275),"NoValue")</f>
        <v>NoValue</v>
      </c>
      <c r="BE275" s="85"/>
      <c r="BF275" s="100" t="str">
        <f t="shared" si="22"/>
        <v>NoValue</v>
      </c>
      <c r="BG275" s="85"/>
      <c r="BH275" s="100" t="str">
        <f t="shared" si="23"/>
        <v>NoValue</v>
      </c>
      <c r="BI275" s="66"/>
      <c r="BJ275" s="165">
        <f t="shared" si="24"/>
        <v>0</v>
      </c>
      <c r="BK275" s="165">
        <f t="shared" si="25"/>
        <v>0</v>
      </c>
      <c r="BL275" s="164"/>
      <c r="BM275" s="164"/>
      <c r="BN275" s="164"/>
      <c r="BO275" s="164"/>
    </row>
    <row r="276" spans="1:67" x14ac:dyDescent="0.2"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</row>
    <row r="277" spans="1:67" x14ac:dyDescent="0.2"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</row>
    <row r="278" spans="1:67" x14ac:dyDescent="0.2"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286" t="s">
        <v>115</v>
      </c>
      <c r="AZ278" s="286"/>
      <c r="BA278" s="286"/>
      <c r="BB278" s="286"/>
      <c r="BC278" s="66"/>
      <c r="BD278" s="110"/>
      <c r="BE278" s="110"/>
      <c r="BF278" s="110"/>
      <c r="BG278" s="110"/>
      <c r="BH278" s="110"/>
      <c r="BI278" s="111"/>
      <c r="BJ278" s="110"/>
      <c r="BK278" s="110"/>
      <c r="BL278" s="66"/>
      <c r="BM278" s="66"/>
      <c r="BN278" s="66"/>
      <c r="BO278" s="66"/>
    </row>
    <row r="279" spans="1:67" x14ac:dyDescent="0.2"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286"/>
      <c r="AZ279" s="286"/>
      <c r="BA279" s="286"/>
      <c r="BB279" s="286"/>
      <c r="BC279" s="66"/>
      <c r="BD279" s="110"/>
      <c r="BE279" s="110"/>
      <c r="BF279" s="110"/>
      <c r="BG279" s="110"/>
      <c r="BH279" s="110"/>
      <c r="BI279" s="111"/>
      <c r="BJ279" s="110"/>
      <c r="BK279" s="110"/>
      <c r="BL279" s="66"/>
      <c r="BM279" s="66"/>
      <c r="BN279" s="66"/>
      <c r="BO279" s="66"/>
    </row>
    <row r="280" spans="1:67" x14ac:dyDescent="0.2"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85"/>
      <c r="AZ280" s="85"/>
      <c r="BA280" s="85" t="s">
        <v>123</v>
      </c>
      <c r="BB280" s="85"/>
      <c r="BC280" s="66"/>
      <c r="BD280" s="112"/>
      <c r="BE280" s="111"/>
      <c r="BF280" s="113"/>
      <c r="BG280" s="114"/>
      <c r="BH280" s="114"/>
      <c r="BI280" s="114"/>
      <c r="BJ280" s="115"/>
      <c r="BK280" s="115"/>
      <c r="BL280" s="66"/>
      <c r="BM280" s="66"/>
      <c r="BN280" s="66"/>
      <c r="BO280" s="66"/>
    </row>
    <row r="281" spans="1:67" x14ac:dyDescent="0.2"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97" t="s">
        <v>80</v>
      </c>
      <c r="AZ281" s="97"/>
      <c r="BA281" s="97" t="s">
        <v>79</v>
      </c>
      <c r="BB281" s="97" t="s">
        <v>78</v>
      </c>
      <c r="BC281" s="94"/>
      <c r="BD281" s="116"/>
      <c r="BE281" s="111"/>
      <c r="BF281" s="111"/>
      <c r="BG281" s="111"/>
      <c r="BH281" s="111"/>
      <c r="BI281" s="111"/>
      <c r="BJ281" s="111"/>
      <c r="BK281" s="111"/>
      <c r="BL281" s="66"/>
      <c r="BM281" s="66"/>
      <c r="BN281" s="66"/>
      <c r="BO281" s="66"/>
    </row>
    <row r="282" spans="1:67" x14ac:dyDescent="0.2"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85">
        <v>1</v>
      </c>
      <c r="AZ282" s="85"/>
      <c r="BA282" s="85">
        <f>POWER((1-0.99),1/AY282)</f>
        <v>1.0000000000000009E-2</v>
      </c>
      <c r="BB282" s="85">
        <f>NORMSINV(BA282)</f>
        <v>-2.3263478740408408</v>
      </c>
      <c r="BC282" s="66"/>
      <c r="BD282" s="116"/>
      <c r="BE282" s="111"/>
      <c r="BF282" s="117"/>
      <c r="BG282" s="111"/>
      <c r="BH282" s="117"/>
      <c r="BI282" s="111"/>
      <c r="BJ282" s="111"/>
      <c r="BK282" s="111"/>
      <c r="BL282" s="66"/>
      <c r="BM282" s="66"/>
      <c r="BN282" s="66"/>
      <c r="BO282" s="66"/>
    </row>
    <row r="283" spans="1:67" x14ac:dyDescent="0.2"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85">
        <v>2</v>
      </c>
      <c r="AZ283" s="85"/>
      <c r="BA283" s="85">
        <f t="shared" ref="BA283:BA346" si="26">POWER((1-0.99),1/AY283)</f>
        <v>0.10000000000000005</v>
      </c>
      <c r="BB283" s="85">
        <f t="shared" ref="BB283:BB346" si="27">NORMSINV(BA283)</f>
        <v>-1.2815515655446008</v>
      </c>
      <c r="BC283" s="66"/>
      <c r="BD283" s="116"/>
      <c r="BE283" s="111"/>
      <c r="BF283" s="117"/>
      <c r="BG283" s="111"/>
      <c r="BH283" s="117"/>
      <c r="BI283" s="111"/>
      <c r="BJ283" s="111"/>
      <c r="BK283" s="111"/>
      <c r="BL283" s="66"/>
      <c r="BM283" s="66"/>
      <c r="BN283" s="66"/>
      <c r="BO283" s="66"/>
    </row>
    <row r="284" spans="1:67" x14ac:dyDescent="0.2"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85">
        <v>3</v>
      </c>
      <c r="AZ284" s="85"/>
      <c r="BA284" s="85">
        <f t="shared" si="26"/>
        <v>0.21544346900318845</v>
      </c>
      <c r="BB284" s="85">
        <f t="shared" si="27"/>
        <v>-0.78767481954636798</v>
      </c>
      <c r="BC284" s="66"/>
      <c r="BD284" s="116"/>
      <c r="BE284" s="111"/>
      <c r="BF284" s="117"/>
      <c r="BG284" s="111"/>
      <c r="BH284" s="117"/>
      <c r="BI284" s="111"/>
      <c r="BJ284" s="111"/>
      <c r="BK284" s="111"/>
      <c r="BL284" s="66"/>
      <c r="BM284" s="66"/>
      <c r="BN284" s="66"/>
      <c r="BO284" s="66"/>
    </row>
    <row r="285" spans="1:67" x14ac:dyDescent="0.2"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85">
        <v>4</v>
      </c>
      <c r="AZ285" s="85"/>
      <c r="BA285" s="85">
        <f t="shared" si="26"/>
        <v>0.316227766016838</v>
      </c>
      <c r="BB285" s="85">
        <f t="shared" si="27"/>
        <v>-0.4782735323761626</v>
      </c>
      <c r="BC285" s="66"/>
      <c r="BD285" s="116"/>
      <c r="BE285" s="111"/>
      <c r="BF285" s="117"/>
      <c r="BG285" s="111"/>
      <c r="BH285" s="117"/>
      <c r="BI285" s="111"/>
      <c r="BJ285" s="111"/>
      <c r="BK285" s="111"/>
      <c r="BL285" s="66"/>
      <c r="BM285" s="66"/>
      <c r="BN285" s="66"/>
      <c r="BO285" s="66"/>
    </row>
    <row r="286" spans="1:67" x14ac:dyDescent="0.2"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85">
        <v>5</v>
      </c>
      <c r="AZ286" s="85"/>
      <c r="BA286" s="85">
        <f t="shared" si="26"/>
        <v>0.39810717055349726</v>
      </c>
      <c r="BB286" s="85">
        <f t="shared" si="27"/>
        <v>-0.2582495215075139</v>
      </c>
      <c r="BC286" s="66"/>
      <c r="BD286" s="116"/>
      <c r="BE286" s="111"/>
      <c r="BF286" s="117"/>
      <c r="BG286" s="111"/>
      <c r="BH286" s="117"/>
      <c r="BI286" s="111"/>
      <c r="BJ286" s="111"/>
      <c r="BK286" s="111"/>
      <c r="BL286" s="66"/>
      <c r="BM286" s="66"/>
      <c r="BN286" s="66"/>
      <c r="BO286" s="66"/>
    </row>
    <row r="287" spans="1:67" x14ac:dyDescent="0.2"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85">
        <v>6</v>
      </c>
      <c r="AZ287" s="85"/>
      <c r="BA287" s="85">
        <f t="shared" si="26"/>
        <v>0.46415888336127797</v>
      </c>
      <c r="BB287" s="85">
        <f t="shared" si="27"/>
        <v>-8.9961553553720347E-2</v>
      </c>
      <c r="BC287" s="66"/>
      <c r="BD287" s="116"/>
      <c r="BE287" s="111"/>
      <c r="BF287" s="117"/>
      <c r="BG287" s="111"/>
      <c r="BH287" s="117"/>
      <c r="BI287" s="111"/>
      <c r="BJ287" s="111"/>
      <c r="BK287" s="111"/>
      <c r="BL287" s="66"/>
      <c r="BM287" s="66"/>
      <c r="BN287" s="66"/>
      <c r="BO287" s="66"/>
    </row>
    <row r="288" spans="1:67" x14ac:dyDescent="0.2"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85">
        <v>7</v>
      </c>
      <c r="AZ288" s="85"/>
      <c r="BA288" s="85">
        <f t="shared" si="26"/>
        <v>0.51794746792312119</v>
      </c>
      <c r="BB288" s="85">
        <f t="shared" si="27"/>
        <v>4.5002816292268384E-2</v>
      </c>
      <c r="BC288" s="66"/>
      <c r="BD288" s="116"/>
      <c r="BE288" s="111"/>
      <c r="BF288" s="117"/>
      <c r="BG288" s="111"/>
      <c r="BH288" s="117"/>
      <c r="BI288" s="111"/>
      <c r="BJ288" s="111"/>
      <c r="BK288" s="111"/>
      <c r="BL288" s="66"/>
      <c r="BM288" s="66"/>
      <c r="BN288" s="66"/>
      <c r="BO288" s="66"/>
    </row>
    <row r="289" spans="21:67" x14ac:dyDescent="0.2"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85">
        <v>8</v>
      </c>
      <c r="AZ289" s="85"/>
      <c r="BA289" s="85">
        <f t="shared" si="26"/>
        <v>0.56234132519034907</v>
      </c>
      <c r="BB289" s="85">
        <f t="shared" si="27"/>
        <v>0.15690800666514135</v>
      </c>
      <c r="BC289" s="66"/>
      <c r="BD289" s="116"/>
      <c r="BE289" s="111"/>
      <c r="BF289" s="117"/>
      <c r="BG289" s="111"/>
      <c r="BH289" s="117"/>
      <c r="BI289" s="111"/>
      <c r="BJ289" s="111"/>
      <c r="BK289" s="111"/>
      <c r="BL289" s="66"/>
      <c r="BM289" s="66"/>
      <c r="BN289" s="66"/>
      <c r="BO289" s="66"/>
    </row>
    <row r="290" spans="21:67" x14ac:dyDescent="0.2"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85">
        <v>9</v>
      </c>
      <c r="AZ290" s="85"/>
      <c r="BA290" s="85">
        <f t="shared" si="26"/>
        <v>0.59948425031894104</v>
      </c>
      <c r="BB290" s="85">
        <f t="shared" si="27"/>
        <v>0.2520123739924357</v>
      </c>
      <c r="BC290" s="66"/>
      <c r="BD290" s="116"/>
      <c r="BE290" s="111"/>
      <c r="BF290" s="117"/>
      <c r="BG290" s="111"/>
      <c r="BH290" s="117"/>
      <c r="BI290" s="111"/>
      <c r="BJ290" s="111"/>
      <c r="BK290" s="111"/>
      <c r="BL290" s="66"/>
      <c r="BM290" s="66"/>
      <c r="BN290" s="66"/>
      <c r="BO290" s="66"/>
    </row>
    <row r="291" spans="21:67" x14ac:dyDescent="0.2"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85">
        <v>10</v>
      </c>
      <c r="AZ291" s="85"/>
      <c r="BA291" s="85">
        <f t="shared" si="26"/>
        <v>0.63095734448019325</v>
      </c>
      <c r="BB291" s="85">
        <f t="shared" si="27"/>
        <v>0.33438996468698806</v>
      </c>
      <c r="BC291" s="66"/>
      <c r="BD291" s="116"/>
      <c r="BE291" s="111"/>
      <c r="BF291" s="117"/>
      <c r="BG291" s="111"/>
      <c r="BH291" s="117"/>
      <c r="BI291" s="111"/>
      <c r="BJ291" s="111"/>
      <c r="BK291" s="111"/>
      <c r="BL291" s="66"/>
      <c r="BM291" s="66"/>
      <c r="BN291" s="66"/>
      <c r="BO291" s="66"/>
    </row>
    <row r="292" spans="21:67" x14ac:dyDescent="0.2"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85">
        <v>11</v>
      </c>
      <c r="AZ292" s="85"/>
      <c r="BA292" s="85">
        <f t="shared" si="26"/>
        <v>0.65793322465756798</v>
      </c>
      <c r="BB292" s="85">
        <f t="shared" si="27"/>
        <v>0.40682904768917444</v>
      </c>
      <c r="BC292" s="66"/>
      <c r="BD292" s="116"/>
      <c r="BE292" s="111"/>
      <c r="BF292" s="117"/>
      <c r="BG292" s="111"/>
      <c r="BH292" s="117"/>
      <c r="BI292" s="111"/>
      <c r="BJ292" s="111"/>
      <c r="BK292" s="111"/>
      <c r="BL292" s="66"/>
      <c r="BM292" s="66"/>
      <c r="BN292" s="66"/>
      <c r="BO292" s="66"/>
    </row>
    <row r="293" spans="21:67" x14ac:dyDescent="0.2"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85">
        <v>12</v>
      </c>
      <c r="AZ293" s="85"/>
      <c r="BA293" s="85">
        <f t="shared" si="26"/>
        <v>0.68129206905796136</v>
      </c>
      <c r="BB293" s="85">
        <f t="shared" si="27"/>
        <v>0.47131492103221717</v>
      </c>
      <c r="BC293" s="66"/>
      <c r="BD293" s="116"/>
      <c r="BE293" s="111"/>
      <c r="BF293" s="117"/>
      <c r="BG293" s="111"/>
      <c r="BH293" s="117"/>
      <c r="BI293" s="111"/>
      <c r="BJ293" s="111"/>
      <c r="BK293" s="111"/>
      <c r="BL293" s="66"/>
      <c r="BM293" s="66"/>
      <c r="BN293" s="66"/>
      <c r="BO293" s="66"/>
    </row>
    <row r="294" spans="21:67" x14ac:dyDescent="0.2"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85">
        <v>13</v>
      </c>
      <c r="AZ294" s="85"/>
      <c r="BA294" s="85">
        <f t="shared" si="26"/>
        <v>0.70170382867038283</v>
      </c>
      <c r="BB294" s="85">
        <f t="shared" si="27"/>
        <v>0.52930722751576198</v>
      </c>
      <c r="BC294" s="66"/>
      <c r="BD294" s="116"/>
      <c r="BE294" s="111"/>
      <c r="BF294" s="117"/>
      <c r="BG294" s="111"/>
      <c r="BH294" s="117"/>
      <c r="BI294" s="111"/>
      <c r="BJ294" s="111"/>
      <c r="BK294" s="111"/>
      <c r="BL294" s="66"/>
      <c r="BM294" s="66"/>
      <c r="BN294" s="66"/>
      <c r="BO294" s="66"/>
    </row>
    <row r="295" spans="21:67" x14ac:dyDescent="0.2"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85">
        <v>14</v>
      </c>
      <c r="AZ295" s="85"/>
      <c r="BA295" s="85">
        <f t="shared" si="26"/>
        <v>0.71968567300115205</v>
      </c>
      <c r="BB295" s="85">
        <f t="shared" si="27"/>
        <v>0.58190799643167812</v>
      </c>
      <c r="BC295" s="66"/>
      <c r="BD295" s="116"/>
      <c r="BE295" s="111"/>
      <c r="BF295" s="117"/>
      <c r="BG295" s="111"/>
      <c r="BH295" s="117"/>
      <c r="BI295" s="111"/>
      <c r="BJ295" s="111"/>
      <c r="BK295" s="111"/>
      <c r="BL295" s="66"/>
      <c r="BM295" s="66"/>
      <c r="BN295" s="66"/>
      <c r="BO295" s="66"/>
    </row>
    <row r="296" spans="21:67" x14ac:dyDescent="0.2"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85">
        <v>15</v>
      </c>
      <c r="AZ296" s="85"/>
      <c r="BA296" s="85">
        <f t="shared" si="26"/>
        <v>0.73564225445964138</v>
      </c>
      <c r="BB296" s="85">
        <f t="shared" si="27"/>
        <v>0.62996804565666753</v>
      </c>
      <c r="BC296" s="66"/>
      <c r="BD296" s="116"/>
      <c r="BE296" s="111"/>
      <c r="BF296" s="117"/>
      <c r="BG296" s="111"/>
      <c r="BH296" s="117"/>
      <c r="BI296" s="111"/>
      <c r="BJ296" s="111"/>
      <c r="BK296" s="111"/>
      <c r="BL296" s="66"/>
      <c r="BM296" s="66"/>
      <c r="BN296" s="66"/>
      <c r="BO296" s="66"/>
    </row>
    <row r="297" spans="21:67" x14ac:dyDescent="0.2"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85">
        <v>16</v>
      </c>
      <c r="AZ297" s="85"/>
      <c r="BA297" s="85">
        <f t="shared" si="26"/>
        <v>0.74989420933245587</v>
      </c>
      <c r="BB297" s="85">
        <f t="shared" si="27"/>
        <v>0.67415687860309825</v>
      </c>
      <c r="BC297" s="66"/>
      <c r="BD297" s="116"/>
      <c r="BE297" s="111"/>
      <c r="BF297" s="117"/>
      <c r="BG297" s="111"/>
      <c r="BH297" s="117"/>
      <c r="BI297" s="111"/>
      <c r="BJ297" s="111"/>
      <c r="BK297" s="111"/>
      <c r="BL297" s="66"/>
      <c r="BM297" s="66"/>
      <c r="BN297" s="66"/>
      <c r="BO297" s="66"/>
    </row>
    <row r="298" spans="21:67" x14ac:dyDescent="0.2"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85">
        <v>17</v>
      </c>
      <c r="AZ298" s="85"/>
      <c r="BA298" s="85">
        <f t="shared" si="26"/>
        <v>0.76269858590234441</v>
      </c>
      <c r="BB298" s="85">
        <f t="shared" si="27"/>
        <v>0.71501005818519947</v>
      </c>
      <c r="BC298" s="66"/>
      <c r="BD298" s="116"/>
      <c r="BE298" s="111"/>
      <c r="BF298" s="117"/>
      <c r="BG298" s="111"/>
      <c r="BH298" s="117"/>
      <c r="BI298" s="111"/>
      <c r="BJ298" s="111"/>
      <c r="BK298" s="111"/>
      <c r="BL298" s="66"/>
      <c r="BM298" s="66"/>
      <c r="BN298" s="66"/>
      <c r="BO298" s="66"/>
    </row>
    <row r="299" spans="21:67" x14ac:dyDescent="0.2"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85">
        <v>18</v>
      </c>
      <c r="AZ299" s="85"/>
      <c r="BA299" s="85">
        <f t="shared" si="26"/>
        <v>0.77426368268112711</v>
      </c>
      <c r="BB299" s="85">
        <f t="shared" si="27"/>
        <v>0.752962190727408</v>
      </c>
      <c r="BC299" s="66"/>
      <c r="BD299" s="116"/>
      <c r="BE299" s="111"/>
      <c r="BF299" s="117"/>
      <c r="BG299" s="111"/>
      <c r="BH299" s="117"/>
      <c r="BI299" s="111"/>
      <c r="BJ299" s="111"/>
      <c r="BK299" s="111"/>
      <c r="BL299" s="66"/>
      <c r="BM299" s="66"/>
      <c r="BN299" s="66"/>
      <c r="BO299" s="66"/>
    </row>
    <row r="300" spans="21:67" x14ac:dyDescent="0.2"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85">
        <v>19</v>
      </c>
      <c r="AZ300" s="85"/>
      <c r="BA300" s="85">
        <f t="shared" si="26"/>
        <v>0.78475997035146128</v>
      </c>
      <c r="BB300" s="85">
        <f t="shared" si="27"/>
        <v>0.78837043452811684</v>
      </c>
      <c r="BC300" s="66"/>
      <c r="BD300" s="116"/>
      <c r="BE300" s="111"/>
      <c r="BF300" s="117"/>
      <c r="BG300" s="111"/>
      <c r="BH300" s="117"/>
      <c r="BI300" s="111"/>
      <c r="BJ300" s="111"/>
      <c r="BK300" s="111"/>
      <c r="BL300" s="66"/>
      <c r="BM300" s="66"/>
      <c r="BN300" s="66"/>
      <c r="BO300" s="66"/>
    </row>
    <row r="301" spans="21:67" x14ac:dyDescent="0.2"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85">
        <v>20</v>
      </c>
      <c r="AZ301" s="85"/>
      <c r="BA301" s="85">
        <f t="shared" si="26"/>
        <v>0.79432823472428149</v>
      </c>
      <c r="BB301" s="85">
        <f t="shared" si="27"/>
        <v>0.8215316028830929</v>
      </c>
      <c r="BC301" s="66"/>
      <c r="BD301" s="116"/>
      <c r="BE301" s="111"/>
      <c r="BF301" s="117"/>
      <c r="BG301" s="111"/>
      <c r="BH301" s="117"/>
      <c r="BI301" s="111"/>
      <c r="BJ301" s="111"/>
      <c r="BK301" s="111"/>
      <c r="BL301" s="66"/>
      <c r="BM301" s="66"/>
      <c r="BN301" s="66"/>
      <c r="BO301" s="66"/>
    </row>
    <row r="302" spans="21:67" x14ac:dyDescent="0.2"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85">
        <v>21</v>
      </c>
      <c r="AZ302" s="85"/>
      <c r="BA302" s="85">
        <f t="shared" si="26"/>
        <v>0.80308572213915141</v>
      </c>
      <c r="BB302" s="85">
        <f t="shared" si="27"/>
        <v>0.85269483531129964</v>
      </c>
      <c r="BC302" s="66"/>
      <c r="BD302" s="116"/>
      <c r="BE302" s="111"/>
      <c r="BF302" s="117"/>
      <c r="BG302" s="111"/>
      <c r="BH302" s="117"/>
      <c r="BI302" s="111"/>
      <c r="BJ302" s="111"/>
      <c r="BK302" s="111"/>
      <c r="BL302" s="66"/>
      <c r="BM302" s="66"/>
      <c r="BN302" s="66"/>
      <c r="BO302" s="66"/>
    </row>
    <row r="303" spans="21:67" x14ac:dyDescent="0.2"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85">
        <v>22</v>
      </c>
      <c r="AZ303" s="85"/>
      <c r="BA303" s="85">
        <f t="shared" si="26"/>
        <v>0.81113083078968706</v>
      </c>
      <c r="BB303" s="85">
        <f t="shared" si="27"/>
        <v>0.88207113884446242</v>
      </c>
      <c r="BC303" s="66"/>
      <c r="BD303" s="116"/>
      <c r="BE303" s="111"/>
      <c r="BF303" s="117"/>
      <c r="BG303" s="111"/>
      <c r="BH303" s="117"/>
      <c r="BI303" s="111"/>
      <c r="BJ303" s="111"/>
      <c r="BK303" s="111"/>
      <c r="BL303" s="66"/>
      <c r="BM303" s="66"/>
      <c r="BN303" s="66"/>
      <c r="BO303" s="66"/>
    </row>
    <row r="304" spans="21:67" x14ac:dyDescent="0.2"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85">
        <v>23</v>
      </c>
      <c r="AZ304" s="85"/>
      <c r="BA304" s="85">
        <f t="shared" si="26"/>
        <v>0.81854673070690287</v>
      </c>
      <c r="BB304" s="85">
        <f t="shared" si="27"/>
        <v>0.90984067781184363</v>
      </c>
      <c r="BC304" s="66"/>
      <c r="BD304" s="116"/>
      <c r="BE304" s="111"/>
      <c r="BF304" s="117"/>
      <c r="BG304" s="111"/>
      <c r="BH304" s="117"/>
      <c r="BI304" s="111"/>
      <c r="BJ304" s="111"/>
      <c r="BK304" s="111"/>
      <c r="BL304" s="66"/>
      <c r="BM304" s="66"/>
      <c r="BN304" s="66"/>
      <c r="BO304" s="66"/>
    </row>
    <row r="305" spans="21:67" x14ac:dyDescent="0.2"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85">
        <v>24</v>
      </c>
      <c r="AZ305" s="85"/>
      <c r="BA305" s="85">
        <f t="shared" si="26"/>
        <v>0.82540418526801851</v>
      </c>
      <c r="BB305" s="85">
        <f t="shared" si="27"/>
        <v>0.93615841702808422</v>
      </c>
      <c r="BC305" s="66"/>
      <c r="BD305" s="116"/>
      <c r="BE305" s="111"/>
      <c r="BF305" s="117"/>
      <c r="BG305" s="111"/>
      <c r="BH305" s="117"/>
      <c r="BI305" s="111"/>
      <c r="BJ305" s="111"/>
      <c r="BK305" s="111"/>
      <c r="BL305" s="66"/>
      <c r="BM305" s="66"/>
      <c r="BN305" s="66"/>
      <c r="BO305" s="66"/>
    </row>
    <row r="306" spans="21:67" x14ac:dyDescent="0.2"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85">
        <v>25</v>
      </c>
      <c r="AZ306" s="85"/>
      <c r="BA306" s="85">
        <f t="shared" si="26"/>
        <v>0.83176377110267097</v>
      </c>
      <c r="BB306" s="85">
        <f t="shared" si="27"/>
        <v>0.96115854264487877</v>
      </c>
      <c r="BC306" s="66"/>
      <c r="BD306" s="116"/>
      <c r="BE306" s="111"/>
      <c r="BF306" s="117"/>
      <c r="BG306" s="111"/>
      <c r="BH306" s="117"/>
      <c r="BI306" s="111"/>
      <c r="BJ306" s="111"/>
      <c r="BK306" s="111"/>
      <c r="BL306" s="66"/>
      <c r="BM306" s="66"/>
      <c r="BN306" s="66"/>
      <c r="BO306" s="66"/>
    </row>
    <row r="307" spans="21:67" x14ac:dyDescent="0.2"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85">
        <v>26</v>
      </c>
      <c r="AZ307" s="85"/>
      <c r="BA307" s="85">
        <f t="shared" si="26"/>
        <v>0.83767764006829193</v>
      </c>
      <c r="BB307" s="85">
        <f t="shared" si="27"/>
        <v>0.98495796321028384</v>
      </c>
      <c r="BC307" s="66"/>
      <c r="BD307" s="116"/>
      <c r="BE307" s="111"/>
      <c r="BF307" s="117"/>
      <c r="BG307" s="111"/>
      <c r="BH307" s="117"/>
      <c r="BI307" s="111"/>
      <c r="BJ307" s="111"/>
      <c r="BK307" s="111"/>
      <c r="BL307" s="66"/>
      <c r="BM307" s="66"/>
      <c r="BN307" s="66"/>
      <c r="BO307" s="66"/>
    </row>
    <row r="308" spans="21:67" x14ac:dyDescent="0.2"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85">
        <v>27</v>
      </c>
      <c r="AZ308" s="85"/>
      <c r="BA308" s="85">
        <f t="shared" si="26"/>
        <v>0.84319092928662576</v>
      </c>
      <c r="BB308" s="85">
        <f t="shared" si="27"/>
        <v>1.0076591099672403</v>
      </c>
      <c r="BC308" s="66"/>
      <c r="BD308" s="116"/>
      <c r="BE308" s="111"/>
      <c r="BF308" s="117"/>
      <c r="BG308" s="111"/>
      <c r="BH308" s="117"/>
      <c r="BI308" s="111"/>
      <c r="BJ308" s="111"/>
      <c r="BK308" s="111"/>
      <c r="BL308" s="66"/>
      <c r="BM308" s="66"/>
      <c r="BN308" s="66"/>
      <c r="BO308" s="66"/>
    </row>
    <row r="309" spans="21:67" x14ac:dyDescent="0.2"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85">
        <v>28</v>
      </c>
      <c r="AZ309" s="85"/>
      <c r="BA309" s="85">
        <f t="shared" si="26"/>
        <v>0.84834289824407205</v>
      </c>
      <c r="BB309" s="85">
        <f t="shared" si="27"/>
        <v>1.0293521971685169</v>
      </c>
      <c r="BC309" s="66"/>
      <c r="BD309" s="116"/>
      <c r="BE309" s="111"/>
      <c r="BF309" s="117"/>
      <c r="BG309" s="111"/>
      <c r="BH309" s="117"/>
      <c r="BI309" s="111"/>
      <c r="BJ309" s="111"/>
      <c r="BK309" s="111"/>
      <c r="BL309" s="66"/>
      <c r="BM309" s="66"/>
      <c r="BN309" s="66"/>
      <c r="BO309" s="66"/>
    </row>
    <row r="310" spans="21:67" x14ac:dyDescent="0.2"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85">
        <v>29</v>
      </c>
      <c r="AZ310" s="85"/>
      <c r="BA310" s="85">
        <f t="shared" si="26"/>
        <v>0.85316785241728088</v>
      </c>
      <c r="BB310" s="85">
        <f t="shared" si="27"/>
        <v>1.0501170619298184</v>
      </c>
      <c r="BC310" s="66"/>
      <c r="BD310" s="116"/>
      <c r="BE310" s="111"/>
      <c r="BF310" s="117"/>
      <c r="BG310" s="111"/>
      <c r="BH310" s="117"/>
      <c r="BI310" s="111"/>
      <c r="BJ310" s="111"/>
      <c r="BK310" s="111"/>
      <c r="BL310" s="66"/>
      <c r="BM310" s="66"/>
      <c r="BN310" s="66"/>
      <c r="BO310" s="66"/>
    </row>
    <row r="311" spans="21:67" x14ac:dyDescent="0.2"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85">
        <v>30</v>
      </c>
      <c r="AZ311" s="85"/>
      <c r="BA311" s="85">
        <f t="shared" si="26"/>
        <v>0.85769589859089412</v>
      </c>
      <c r="BB311" s="85">
        <f t="shared" si="27"/>
        <v>1.0700246735169812</v>
      </c>
      <c r="BC311" s="66"/>
      <c r="BD311" s="116"/>
      <c r="BE311" s="111"/>
      <c r="BF311" s="117"/>
      <c r="BG311" s="111"/>
      <c r="BH311" s="117"/>
      <c r="BI311" s="111"/>
      <c r="BJ311" s="111"/>
      <c r="BK311" s="111"/>
      <c r="BL311" s="66"/>
      <c r="BM311" s="66"/>
      <c r="BN311" s="66"/>
      <c r="BO311" s="66"/>
    </row>
    <row r="312" spans="21:67" x14ac:dyDescent="0.2"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85">
        <v>31</v>
      </c>
      <c r="AZ312" s="85"/>
      <c r="BA312" s="85">
        <f t="shared" si="26"/>
        <v>0.86195356647530308</v>
      </c>
      <c r="BB312" s="85">
        <f t="shared" si="27"/>
        <v>1.0891383804138643</v>
      </c>
      <c r="BC312" s="66"/>
      <c r="BD312" s="116"/>
      <c r="BE312" s="111"/>
      <c r="BF312" s="117"/>
      <c r="BG312" s="111"/>
      <c r="BH312" s="117"/>
      <c r="BI312" s="111"/>
      <c r="BJ312" s="111"/>
      <c r="BK312" s="111"/>
      <c r="BL312" s="66"/>
      <c r="BM312" s="66"/>
      <c r="BN312" s="66"/>
      <c r="BO312" s="66"/>
    </row>
    <row r="313" spans="21:67" x14ac:dyDescent="0.2"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85">
        <v>32</v>
      </c>
      <c r="AZ313" s="85"/>
      <c r="BA313" s="85">
        <f t="shared" si="26"/>
        <v>0.86596432336006535</v>
      </c>
      <c r="BB313" s="85">
        <f t="shared" si="27"/>
        <v>1.1075149476562545</v>
      </c>
      <c r="BC313" s="66"/>
      <c r="BD313" s="116"/>
      <c r="BE313" s="111"/>
      <c r="BF313" s="117"/>
      <c r="BG313" s="111"/>
      <c r="BH313" s="117"/>
      <c r="BI313" s="111"/>
      <c r="BJ313" s="111"/>
      <c r="BK313" s="111"/>
      <c r="BL313" s="66"/>
      <c r="BM313" s="66"/>
      <c r="BN313" s="66"/>
      <c r="BO313" s="66"/>
    </row>
    <row r="314" spans="21:67" x14ac:dyDescent="0.2"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85">
        <v>33</v>
      </c>
      <c r="AZ314" s="85"/>
      <c r="BA314" s="85">
        <f t="shared" si="26"/>
        <v>0.86974900261778332</v>
      </c>
      <c r="BB314" s="85">
        <f t="shared" si="27"/>
        <v>1.125205425112858</v>
      </c>
      <c r="BC314" s="66"/>
      <c r="BD314" s="116"/>
      <c r="BE314" s="111"/>
      <c r="BF314" s="117"/>
      <c r="BG314" s="111"/>
      <c r="BH314" s="117"/>
      <c r="BI314" s="111"/>
      <c r="BJ314" s="111"/>
      <c r="BK314" s="111"/>
      <c r="BL314" s="66"/>
      <c r="BM314" s="66"/>
      <c r="BN314" s="66"/>
      <c r="BO314" s="66"/>
    </row>
    <row r="315" spans="21:67" x14ac:dyDescent="0.2"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85">
        <v>34</v>
      </c>
      <c r="AZ315" s="85"/>
      <c r="BA315" s="85">
        <f t="shared" si="26"/>
        <v>0.87332616238284333</v>
      </c>
      <c r="BB315" s="85">
        <f t="shared" si="27"/>
        <v>1.1422558785195105</v>
      </c>
      <c r="BC315" s="66"/>
      <c r="BD315" s="116"/>
      <c r="BE315" s="111"/>
      <c r="BF315" s="117"/>
      <c r="BG315" s="111"/>
      <c r="BH315" s="117"/>
      <c r="BI315" s="111"/>
      <c r="BJ315" s="111"/>
      <c r="BK315" s="111"/>
      <c r="BL315" s="66"/>
      <c r="BM315" s="66"/>
      <c r="BN315" s="66"/>
      <c r="BO315" s="66"/>
    </row>
    <row r="316" spans="21:67" x14ac:dyDescent="0.2"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85">
        <v>35</v>
      </c>
      <c r="AZ316" s="85"/>
      <c r="BA316" s="85">
        <f t="shared" si="26"/>
        <v>0.87671238729686829</v>
      </c>
      <c r="BB316" s="85">
        <f t="shared" si="27"/>
        <v>1.1587080083357935</v>
      </c>
      <c r="BC316" s="66"/>
      <c r="BD316" s="116"/>
      <c r="BE316" s="111"/>
      <c r="BF316" s="117"/>
      <c r="BG316" s="111"/>
      <c r="BH316" s="117"/>
      <c r="BI316" s="111"/>
      <c r="BJ316" s="111"/>
      <c r="BK316" s="111"/>
      <c r="BL316" s="66"/>
      <c r="BM316" s="66"/>
      <c r="BN316" s="66"/>
      <c r="BO316" s="66"/>
    </row>
    <row r="317" spans="21:67" x14ac:dyDescent="0.2"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85">
        <v>36</v>
      </c>
      <c r="AZ317" s="85"/>
      <c r="BA317" s="85">
        <f t="shared" si="26"/>
        <v>0.87992254356910704</v>
      </c>
      <c r="BB317" s="85">
        <f t="shared" si="27"/>
        <v>1.1745996763336164</v>
      </c>
      <c r="BC317" s="66"/>
      <c r="BD317" s="116"/>
      <c r="BE317" s="111"/>
      <c r="BF317" s="117"/>
      <c r="BG317" s="111"/>
      <c r="BH317" s="117"/>
      <c r="BI317" s="111"/>
      <c r="BJ317" s="111"/>
      <c r="BK317" s="111"/>
      <c r="BL317" s="66"/>
      <c r="BM317" s="66"/>
      <c r="BN317" s="66"/>
      <c r="BO317" s="66"/>
    </row>
    <row r="318" spans="21:67" x14ac:dyDescent="0.2"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85">
        <v>37</v>
      </c>
      <c r="AZ318" s="85"/>
      <c r="BA318" s="85">
        <f t="shared" si="26"/>
        <v>0.88296999554940903</v>
      </c>
      <c r="BB318" s="85">
        <f t="shared" si="27"/>
        <v>1.1899653558423671</v>
      </c>
      <c r="BC318" s="66"/>
      <c r="BD318" s="116"/>
      <c r="BE318" s="111"/>
      <c r="BF318" s="117"/>
      <c r="BG318" s="111"/>
      <c r="BH318" s="117"/>
      <c r="BI318" s="111"/>
      <c r="BJ318" s="111"/>
      <c r="BK318" s="111"/>
      <c r="BL318" s="66"/>
      <c r="BM318" s="66"/>
      <c r="BN318" s="66"/>
      <c r="BO318" s="66"/>
    </row>
    <row r="319" spans="21:67" x14ac:dyDescent="0.2"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85">
        <v>38</v>
      </c>
      <c r="AZ319" s="85"/>
      <c r="BA319" s="85">
        <f t="shared" si="26"/>
        <v>0.88586679041008265</v>
      </c>
      <c r="BB319" s="85">
        <f t="shared" si="27"/>
        <v>1.2048365184732688</v>
      </c>
      <c r="BC319" s="66"/>
      <c r="BD319" s="116"/>
      <c r="BE319" s="111"/>
      <c r="BF319" s="117"/>
      <c r="BG319" s="111"/>
      <c r="BH319" s="117"/>
      <c r="BI319" s="111"/>
      <c r="BJ319" s="111"/>
      <c r="BK319" s="111"/>
      <c r="BL319" s="66"/>
      <c r="BM319" s="66"/>
      <c r="BN319" s="66"/>
      <c r="BO319" s="66"/>
    </row>
    <row r="320" spans="21:67" x14ac:dyDescent="0.2"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85">
        <v>39</v>
      </c>
      <c r="AZ320" s="85"/>
      <c r="BA320" s="85">
        <f t="shared" si="26"/>
        <v>0.88862381627434039</v>
      </c>
      <c r="BB320" s="85">
        <f t="shared" si="27"/>
        <v>1.2192419677130799</v>
      </c>
      <c r="BC320" s="66"/>
      <c r="BD320" s="116"/>
      <c r="BE320" s="111"/>
      <c r="BF320" s="117"/>
      <c r="BG320" s="111"/>
      <c r="BH320" s="117"/>
      <c r="BI320" s="111"/>
      <c r="BJ320" s="111"/>
      <c r="BK320" s="111"/>
      <c r="BL320" s="66"/>
      <c r="BM320" s="66"/>
      <c r="BN320" s="66"/>
      <c r="BO320" s="66"/>
    </row>
    <row r="321" spans="21:67" x14ac:dyDescent="0.2"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85">
        <v>40</v>
      </c>
      <c r="AZ321" s="85"/>
      <c r="BA321" s="85">
        <f t="shared" si="26"/>
        <v>0.89125093813374556</v>
      </c>
      <c r="BB321" s="85">
        <f t="shared" si="27"/>
        <v>1.2332081278563189</v>
      </c>
      <c r="BC321" s="66"/>
      <c r="BD321" s="116"/>
      <c r="BE321" s="111"/>
      <c r="BF321" s="117"/>
      <c r="BG321" s="111"/>
      <c r="BH321" s="117"/>
      <c r="BI321" s="111"/>
      <c r="BJ321" s="111"/>
      <c r="BK321" s="111"/>
      <c r="BL321" s="66"/>
      <c r="BM321" s="66"/>
      <c r="BN321" s="66"/>
      <c r="BO321" s="66"/>
    </row>
    <row r="322" spans="21:67" x14ac:dyDescent="0.2"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85">
        <v>41</v>
      </c>
      <c r="AZ322" s="85"/>
      <c r="BA322" s="85">
        <f t="shared" si="26"/>
        <v>0.8937571151054241</v>
      </c>
      <c r="BB322" s="85">
        <f t="shared" si="27"/>
        <v>1.2467592952182935</v>
      </c>
      <c r="BC322" s="66"/>
      <c r="BD322" s="116"/>
      <c r="BE322" s="111"/>
      <c r="BF322" s="117"/>
      <c r="BG322" s="111"/>
      <c r="BH322" s="117"/>
      <c r="BI322" s="111"/>
      <c r="BJ322" s="111"/>
      <c r="BK322" s="111"/>
      <c r="BL322" s="66"/>
      <c r="BM322" s="66"/>
      <c r="BN322" s="66"/>
      <c r="BO322" s="66"/>
    </row>
    <row r="323" spans="21:67" x14ac:dyDescent="0.2"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85">
        <v>42</v>
      </c>
      <c r="AZ323" s="85"/>
      <c r="BA323" s="85">
        <f t="shared" si="26"/>
        <v>0.89615050194660462</v>
      </c>
      <c r="BB323" s="85">
        <f t="shared" si="27"/>
        <v>1.2599178573498919</v>
      </c>
      <c r="BC323" s="66"/>
      <c r="BD323" s="116"/>
      <c r="BE323" s="111"/>
      <c r="BF323" s="117"/>
      <c r="BG323" s="111"/>
      <c r="BH323" s="117"/>
      <c r="BI323" s="111"/>
      <c r="BJ323" s="111"/>
      <c r="BK323" s="111"/>
      <c r="BL323" s="66"/>
      <c r="BM323" s="66"/>
      <c r="BN323" s="66"/>
      <c r="BO323" s="66"/>
    </row>
    <row r="324" spans="21:67" x14ac:dyDescent="0.2"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85">
        <v>43</v>
      </c>
      <c r="AZ324" s="85"/>
      <c r="BA324" s="85">
        <f t="shared" si="26"/>
        <v>0.89843853723490197</v>
      </c>
      <c r="BB324" s="85">
        <f t="shared" si="27"/>
        <v>1.2727044849924158</v>
      </c>
      <c r="BC324" s="66"/>
      <c r="BD324" s="116"/>
      <c r="BE324" s="111"/>
      <c r="BF324" s="117"/>
      <c r="BG324" s="111"/>
      <c r="BH324" s="117"/>
      <c r="BI324" s="111"/>
      <c r="BJ324" s="111"/>
      <c r="BK324" s="111"/>
      <c r="BL324" s="66"/>
      <c r="BM324" s="66"/>
      <c r="BN324" s="66"/>
      <c r="BO324" s="66"/>
    </row>
    <row r="325" spans="21:67" x14ac:dyDescent="0.2"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85">
        <v>44</v>
      </c>
      <c r="AZ325" s="85"/>
      <c r="BA325" s="85">
        <f t="shared" si="26"/>
        <v>0.90062802021127852</v>
      </c>
      <c r="BB325" s="85">
        <f t="shared" si="27"/>
        <v>1.2851383007157184</v>
      </c>
      <c r="BC325" s="66"/>
      <c r="BD325" s="116"/>
      <c r="BE325" s="111"/>
      <c r="BF325" s="117"/>
      <c r="BG325" s="111"/>
      <c r="BH325" s="117"/>
      <c r="BI325" s="111"/>
      <c r="BJ325" s="111"/>
      <c r="BK325" s="111"/>
      <c r="BL325" s="66"/>
      <c r="BM325" s="66"/>
      <c r="BN325" s="66"/>
      <c r="BO325" s="66"/>
    </row>
    <row r="326" spans="21:67" x14ac:dyDescent="0.2"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85">
        <v>45</v>
      </c>
      <c r="AZ326" s="85"/>
      <c r="BA326" s="85">
        <f t="shared" si="26"/>
        <v>0.90272517794845752</v>
      </c>
      <c r="BB326" s="85">
        <f t="shared" si="27"/>
        <v>1.297237027536154</v>
      </c>
      <c r="BC326" s="66"/>
      <c r="BD326" s="116"/>
      <c r="BE326" s="111"/>
      <c r="BF326" s="117"/>
      <c r="BG326" s="111"/>
      <c r="BH326" s="117"/>
      <c r="BI326" s="111"/>
      <c r="BJ326" s="111"/>
      <c r="BK326" s="111"/>
      <c r="BL326" s="66"/>
      <c r="BM326" s="66"/>
      <c r="BN326" s="66"/>
      <c r="BO326" s="66"/>
    </row>
    <row r="327" spans="21:67" x14ac:dyDescent="0.2"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85">
        <v>46</v>
      </c>
      <c r="AZ327" s="85"/>
      <c r="BA327" s="85">
        <f t="shared" si="26"/>
        <v>0.90473572423492976</v>
      </c>
      <c r="BB327" s="85">
        <f t="shared" si="27"/>
        <v>1.3090171202821941</v>
      </c>
      <c r="BC327" s="66"/>
      <c r="BD327" s="116"/>
      <c r="BE327" s="111"/>
      <c r="BF327" s="117"/>
      <c r="BG327" s="111"/>
      <c r="BH327" s="117"/>
      <c r="BI327" s="111"/>
      <c r="BJ327" s="111"/>
      <c r="BK327" s="111"/>
      <c r="BL327" s="66"/>
      <c r="BM327" s="66"/>
      <c r="BN327" s="66"/>
      <c r="BO327" s="66"/>
    </row>
    <row r="328" spans="21:67" x14ac:dyDescent="0.2"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85">
        <v>47</v>
      </c>
      <c r="AZ328" s="85"/>
      <c r="BA328" s="85">
        <f t="shared" si="26"/>
        <v>0.90666491134127958</v>
      </c>
      <c r="BB328" s="85">
        <f t="shared" si="27"/>
        <v>1.3204938820412226</v>
      </c>
      <c r="BC328" s="66"/>
      <c r="BD328" s="116"/>
      <c r="BE328" s="111"/>
      <c r="BF328" s="117"/>
      <c r="BG328" s="111"/>
      <c r="BH328" s="117"/>
      <c r="BI328" s="111"/>
      <c r="BJ328" s="111"/>
      <c r="BK328" s="111"/>
      <c r="BL328" s="66"/>
      <c r="BM328" s="66"/>
      <c r="BN328" s="66"/>
      <c r="BO328" s="66"/>
    </row>
    <row r="329" spans="21:67" x14ac:dyDescent="0.2"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85">
        <v>48</v>
      </c>
      <c r="AZ329" s="85"/>
      <c r="BA329" s="85">
        <f t="shared" si="26"/>
        <v>0.90851757565168678</v>
      </c>
      <c r="BB329" s="85">
        <f t="shared" si="27"/>
        <v>1.3316815676626457</v>
      </c>
      <c r="BC329" s="66"/>
      <c r="BD329" s="116"/>
      <c r="BE329" s="111"/>
      <c r="BF329" s="117"/>
      <c r="BG329" s="111"/>
      <c r="BH329" s="117"/>
      <c r="BI329" s="111"/>
      <c r="BJ329" s="111"/>
      <c r="BK329" s="111"/>
      <c r="BL329" s="66"/>
      <c r="BM329" s="66"/>
      <c r="BN329" s="66"/>
      <c r="BO329" s="66"/>
    </row>
    <row r="330" spans="21:67" x14ac:dyDescent="0.2"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85">
        <v>49</v>
      </c>
      <c r="AZ330" s="85"/>
      <c r="BA330" s="85">
        <f t="shared" si="26"/>
        <v>0.91029817799152191</v>
      </c>
      <c r="BB330" s="85">
        <f t="shared" si="27"/>
        <v>1.3425934759953684</v>
      </c>
      <c r="BC330" s="66"/>
      <c r="BD330" s="116"/>
      <c r="BE330" s="111"/>
      <c r="BF330" s="117"/>
      <c r="BG330" s="111"/>
      <c r="BH330" s="117"/>
      <c r="BI330" s="111"/>
      <c r="BJ330" s="111"/>
      <c r="BK330" s="111"/>
      <c r="BL330" s="66"/>
      <c r="BM330" s="66"/>
      <c r="BN330" s="66"/>
      <c r="BO330" s="66"/>
    </row>
    <row r="331" spans="21:67" x14ac:dyDescent="0.2"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85">
        <v>50</v>
      </c>
      <c r="AZ331" s="85"/>
      <c r="BA331" s="85">
        <f t="shared" si="26"/>
        <v>0.91201083935590976</v>
      </c>
      <c r="BB331" s="85">
        <f t="shared" si="27"/>
        <v>1.3532420322904244</v>
      </c>
      <c r="BC331" s="66"/>
      <c r="BD331" s="116"/>
      <c r="BE331" s="111"/>
      <c r="BF331" s="117"/>
      <c r="BG331" s="111"/>
      <c r="BH331" s="117"/>
      <c r="BI331" s="111"/>
      <c r="BJ331" s="111"/>
      <c r="BK331" s="111"/>
      <c r="BL331" s="66"/>
      <c r="BM331" s="66"/>
      <c r="BN331" s="66"/>
      <c r="BO331" s="66"/>
    </row>
    <row r="332" spans="21:67" x14ac:dyDescent="0.2"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85">
        <v>51</v>
      </c>
      <c r="AZ332" s="85"/>
      <c r="BA332" s="85">
        <f t="shared" si="26"/>
        <v>0.91365937263917762</v>
      </c>
      <c r="BB332" s="85">
        <f t="shared" si="27"/>
        <v>1.3636388619929327</v>
      </c>
      <c r="BC332" s="66"/>
      <c r="BD332" s="116"/>
      <c r="BE332" s="111"/>
      <c r="BF332" s="117"/>
      <c r="BG332" s="111"/>
      <c r="BH332" s="117"/>
      <c r="BI332" s="111"/>
      <c r="BJ332" s="111"/>
      <c r="BK332" s="111"/>
      <c r="BL332" s="66"/>
      <c r="BM332" s="66"/>
      <c r="BN332" s="66"/>
      <c r="BO332" s="66"/>
    </row>
    <row r="333" spans="21:67" x14ac:dyDescent="0.2"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85">
        <v>52</v>
      </c>
      <c r="AZ333" s="85"/>
      <c r="BA333" s="85">
        <f t="shared" si="26"/>
        <v>0.91524731087738898</v>
      </c>
      <c r="BB333" s="85">
        <f t="shared" si="27"/>
        <v>1.3737948569742202</v>
      </c>
      <c r="BC333" s="66"/>
      <c r="BD333" s="116"/>
      <c r="BE333" s="111"/>
      <c r="BF333" s="117"/>
      <c r="BG333" s="111"/>
      <c r="BH333" s="117"/>
      <c r="BI333" s="111"/>
      <c r="BJ333" s="111"/>
      <c r="BK333" s="111"/>
      <c r="BL333" s="66"/>
      <c r="BM333" s="66"/>
      <c r="BN333" s="66"/>
      <c r="BO333" s="66"/>
    </row>
    <row r="334" spans="21:67" x14ac:dyDescent="0.2"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85">
        <v>53</v>
      </c>
      <c r="AZ334" s="85"/>
      <c r="BA334" s="85">
        <f t="shared" si="26"/>
        <v>0.91677793244260608</v>
      </c>
      <c r="BB334" s="85">
        <f t="shared" si="27"/>
        <v>1.3837202351089795</v>
      </c>
      <c r="BC334" s="66"/>
      <c r="BD334" s="116"/>
      <c r="BE334" s="111"/>
      <c r="BF334" s="117"/>
      <c r="BG334" s="111"/>
      <c r="BH334" s="117"/>
      <c r="BI334" s="111"/>
      <c r="BJ334" s="111"/>
      <c r="BK334" s="111"/>
      <c r="BL334" s="66"/>
      <c r="BM334" s="66"/>
      <c r="BN334" s="66"/>
      <c r="BO334" s="66"/>
    </row>
    <row r="335" spans="21:67" x14ac:dyDescent="0.2"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85">
        <v>54</v>
      </c>
      <c r="AZ335" s="85"/>
      <c r="BA335" s="85">
        <f t="shared" si="26"/>
        <v>0.91825428356562855</v>
      </c>
      <c r="BB335" s="85">
        <f t="shared" si="27"/>
        <v>1.3934245939790642</v>
      </c>
      <c r="BC335" s="66"/>
      <c r="BD335" s="116"/>
      <c r="BE335" s="111"/>
      <c r="BF335" s="117"/>
      <c r="BG335" s="111"/>
      <c r="BH335" s="117"/>
      <c r="BI335" s="111"/>
      <c r="BJ335" s="111"/>
      <c r="BK335" s="111"/>
      <c r="BL335" s="66"/>
      <c r="BM335" s="66"/>
      <c r="BN335" s="66"/>
      <c r="BO335" s="66"/>
    </row>
    <row r="336" spans="21:67" x14ac:dyDescent="0.2"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85">
        <v>55</v>
      </c>
      <c r="AZ336" s="85"/>
      <c r="BA336" s="85">
        <f t="shared" si="26"/>
        <v>0.91967919851170599</v>
      </c>
      <c r="BB336" s="85">
        <f t="shared" si="27"/>
        <v>1.4029169593809399</v>
      </c>
      <c r="BC336" s="66"/>
      <c r="BD336" s="116"/>
      <c r="BE336" s="111"/>
      <c r="BF336" s="117"/>
      <c r="BG336" s="111"/>
      <c r="BH336" s="117"/>
      <c r="BI336" s="111"/>
      <c r="BJ336" s="111"/>
      <c r="BK336" s="111"/>
      <c r="BL336" s="66"/>
      <c r="BM336" s="66"/>
      <c r="BN336" s="66"/>
      <c r="BO336" s="66"/>
    </row>
    <row r="337" spans="21:67" x14ac:dyDescent="0.2"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85">
        <v>56</v>
      </c>
      <c r="AZ337" s="85"/>
      <c r="BA337" s="85">
        <f t="shared" si="26"/>
        <v>0.92105531768948168</v>
      </c>
      <c r="BB337" s="85">
        <f t="shared" si="27"/>
        <v>1.4122058292249549</v>
      </c>
      <c r="BC337" s="66"/>
      <c r="BD337" s="116"/>
      <c r="BE337" s="111"/>
      <c r="BF337" s="117"/>
      <c r="BG337" s="111"/>
      <c r="BH337" s="117"/>
      <c r="BI337" s="111"/>
      <c r="BJ337" s="111"/>
      <c r="BK337" s="111"/>
      <c r="BL337" s="66"/>
      <c r="BM337" s="66"/>
      <c r="BN337" s="66"/>
      <c r="BO337" s="66"/>
    </row>
    <row r="338" spans="21:67" x14ac:dyDescent="0.2"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85">
        <v>57</v>
      </c>
      <c r="AZ338" s="85"/>
      <c r="BA338" s="85">
        <f t="shared" si="26"/>
        <v>0.92238510393584783</v>
      </c>
      <c r="BB338" s="85">
        <f t="shared" si="27"/>
        <v>1.4212992133386413</v>
      </c>
      <c r="BC338" s="66"/>
      <c r="BD338" s="116"/>
      <c r="BE338" s="111"/>
      <c r="BF338" s="117"/>
      <c r="BG338" s="111"/>
      <c r="BH338" s="117"/>
      <c r="BI338" s="111"/>
      <c r="BJ338" s="111"/>
      <c r="BK338" s="111"/>
      <c r="BL338" s="66"/>
      <c r="BM338" s="66"/>
      <c r="BN338" s="66"/>
      <c r="BO338" s="66"/>
    </row>
    <row r="339" spans="21:67" x14ac:dyDescent="0.2"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85">
        <v>58</v>
      </c>
      <c r="AZ339" s="85"/>
      <c r="BA339" s="85">
        <f t="shared" si="26"/>
        <v>0.92367085718738628</v>
      </c>
      <c r="BB339" s="85">
        <f t="shared" si="27"/>
        <v>1.4302046696214166</v>
      </c>
      <c r="BC339" s="66"/>
      <c r="BD339" s="116"/>
      <c r="BE339" s="111"/>
      <c r="BF339" s="117"/>
      <c r="BG339" s="111"/>
      <c r="BH339" s="117"/>
      <c r="BI339" s="111"/>
      <c r="BJ339" s="111"/>
      <c r="BK339" s="111"/>
      <c r="BL339" s="66"/>
      <c r="BM339" s="66"/>
      <c r="BN339" s="66"/>
      <c r="BO339" s="66"/>
    </row>
    <row r="340" spans="21:67" x14ac:dyDescent="0.2"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85">
        <v>59</v>
      </c>
      <c r="AZ340" s="85"/>
      <c r="BA340" s="85">
        <f t="shared" si="26"/>
        <v>0.92491472772173333</v>
      </c>
      <c r="BB340" s="85">
        <f t="shared" si="27"/>
        <v>1.4389293369423115</v>
      </c>
      <c r="BC340" s="66"/>
      <c r="BD340" s="116"/>
      <c r="BE340" s="111"/>
      <c r="BF340" s="117"/>
      <c r="BG340" s="111"/>
      <c r="BH340" s="117"/>
      <c r="BI340" s="111"/>
      <c r="BJ340" s="111"/>
      <c r="BK340" s="111"/>
      <c r="BL340" s="66"/>
      <c r="BM340" s="66"/>
      <c r="BN340" s="66"/>
      <c r="BO340" s="66"/>
    </row>
    <row r="341" spans="21:67" x14ac:dyDescent="0.2"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85">
        <v>60</v>
      </c>
      <c r="AZ341" s="85"/>
      <c r="BA341" s="85">
        <f t="shared" si="26"/>
        <v>0.92611872812879348</v>
      </c>
      <c r="BB341" s="85">
        <f t="shared" si="27"/>
        <v>1.4474799651243779</v>
      </c>
      <c r="BC341" s="66"/>
      <c r="BD341" s="116"/>
      <c r="BE341" s="111"/>
      <c r="BF341" s="117"/>
      <c r="BG341" s="111"/>
      <c r="BH341" s="117"/>
      <c r="BI341" s="111"/>
      <c r="BJ341" s="111"/>
      <c r="BK341" s="111"/>
      <c r="BL341" s="66"/>
      <c r="BM341" s="66"/>
      <c r="BN341" s="66"/>
      <c r="BO341" s="66"/>
    </row>
    <row r="342" spans="21:67" x14ac:dyDescent="0.2"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85">
        <v>61</v>
      </c>
      <c r="AZ342" s="85"/>
      <c r="BA342" s="85">
        <f t="shared" si="26"/>
        <v>0.92728474415161966</v>
      </c>
      <c r="BB342" s="85">
        <f t="shared" si="27"/>
        <v>1.4558629423180562</v>
      </c>
      <c r="BC342" s="66"/>
      <c r="BD342" s="116"/>
      <c r="BE342" s="111"/>
      <c r="BF342" s="117"/>
      <c r="BG342" s="111"/>
      <c r="BH342" s="117"/>
      <c r="BI342" s="111"/>
      <c r="BJ342" s="111"/>
      <c r="BK342" s="111"/>
      <c r="BL342" s="66"/>
      <c r="BM342" s="66"/>
      <c r="BN342" s="66"/>
      <c r="BO342" s="66"/>
    </row>
    <row r="343" spans="21:67" x14ac:dyDescent="0.2"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85">
        <v>62</v>
      </c>
      <c r="AZ343" s="85"/>
      <c r="BA343" s="85">
        <f t="shared" si="26"/>
        <v>0.92841454451947436</v>
      </c>
      <c r="BB343" s="85">
        <f t="shared" si="27"/>
        <v>1.4640843200300098</v>
      </c>
      <c r="BC343" s="66"/>
      <c r="BD343" s="116"/>
      <c r="BE343" s="111"/>
      <c r="BF343" s="117"/>
      <c r="BG343" s="111"/>
      <c r="BH343" s="117"/>
      <c r="BI343" s="111"/>
      <c r="BJ343" s="111"/>
      <c r="BK343" s="111"/>
      <c r="BL343" s="66"/>
      <c r="BM343" s="66"/>
      <c r="BN343" s="66"/>
      <c r="BO343" s="66"/>
    </row>
    <row r="344" spans="21:67" x14ac:dyDescent="0.2"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85">
        <v>63</v>
      </c>
      <c r="AZ344" s="85"/>
      <c r="BA344" s="85">
        <f t="shared" si="26"/>
        <v>0.92950978988064914</v>
      </c>
      <c r="BB344" s="85">
        <f t="shared" si="27"/>
        <v>1.472149836042832</v>
      </c>
      <c r="BC344" s="66"/>
      <c r="BD344" s="116"/>
      <c r="BE344" s="111"/>
      <c r="BF344" s="117"/>
      <c r="BG344" s="111"/>
      <c r="BH344" s="117"/>
      <c r="BI344" s="111"/>
      <c r="BJ344" s="111"/>
      <c r="BK344" s="111"/>
      <c r="BL344" s="66"/>
      <c r="BM344" s="66"/>
      <c r="BN344" s="66"/>
      <c r="BO344" s="66"/>
    </row>
    <row r="345" spans="21:67" x14ac:dyDescent="0.2"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85">
        <v>64</v>
      </c>
      <c r="AZ345" s="85"/>
      <c r="BA345" s="85">
        <f t="shared" si="26"/>
        <v>0.93057204092969903</v>
      </c>
      <c r="BB345" s="85">
        <f t="shared" si="27"/>
        <v>1.4800649354340571</v>
      </c>
      <c r="BC345" s="66"/>
      <c r="BD345" s="116"/>
      <c r="BE345" s="111"/>
      <c r="BF345" s="117"/>
      <c r="BG345" s="111"/>
      <c r="BH345" s="117"/>
      <c r="BI345" s="111"/>
      <c r="BJ345" s="111"/>
      <c r="BK345" s="111"/>
      <c r="BL345" s="66"/>
      <c r="BM345" s="66"/>
      <c r="BN345" s="66"/>
      <c r="BO345" s="66"/>
    </row>
    <row r="346" spans="21:67" x14ac:dyDescent="0.2"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85">
        <v>65</v>
      </c>
      <c r="AZ346" s="85"/>
      <c r="BA346" s="85">
        <f t="shared" si="26"/>
        <v>0.93160276581255219</v>
      </c>
      <c r="BB346" s="85">
        <f t="shared" si="27"/>
        <v>1.4878347898793807</v>
      </c>
      <c r="BC346" s="66"/>
      <c r="BD346" s="116"/>
      <c r="BE346" s="111"/>
      <c r="BF346" s="117"/>
      <c r="BG346" s="111"/>
      <c r="BH346" s="117"/>
      <c r="BI346" s="111"/>
      <c r="BJ346" s="111"/>
      <c r="BK346" s="111"/>
      <c r="BL346" s="66"/>
      <c r="BM346" s="66"/>
      <c r="BN346" s="66"/>
      <c r="BO346" s="66"/>
    </row>
    <row r="347" spans="21:67" x14ac:dyDescent="0.2"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85">
        <v>66</v>
      </c>
      <c r="AZ347" s="85"/>
      <c r="BA347" s="85">
        <f t="shared" ref="BA347:BA401" si="28">POWER((1-0.99),1/AY347)</f>
        <v>0.93260334688321989</v>
      </c>
      <c r="BB347" s="85">
        <f t="shared" ref="BB347:BB401" si="29">NORMSINV(BA347)</f>
        <v>1.4954643154044212</v>
      </c>
      <c r="BC347" s="66"/>
      <c r="BD347" s="116"/>
      <c r="BE347" s="111"/>
      <c r="BF347" s="117"/>
      <c r="BG347" s="111"/>
      <c r="BH347" s="117"/>
      <c r="BI347" s="111"/>
      <c r="BJ347" s="111"/>
      <c r="BK347" s="111"/>
      <c r="BL347" s="66"/>
      <c r="BM347" s="66"/>
      <c r="BN347" s="66"/>
      <c r="BO347" s="66"/>
    </row>
    <row r="348" spans="21:67" x14ac:dyDescent="0.2"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85">
        <v>67</v>
      </c>
      <c r="AZ348" s="85"/>
      <c r="BA348" s="85">
        <f t="shared" si="28"/>
        <v>0.9335750868773578</v>
      </c>
      <c r="BB348" s="85">
        <f t="shared" si="29"/>
        <v>1.5029581887313694</v>
      </c>
      <c r="BC348" s="66"/>
      <c r="BD348" s="116"/>
      <c r="BE348" s="111"/>
      <c r="BF348" s="117"/>
      <c r="BG348" s="111"/>
      <c r="BH348" s="117"/>
      <c r="BI348" s="111"/>
      <c r="BJ348" s="111"/>
      <c r="BK348" s="111"/>
      <c r="BL348" s="66"/>
      <c r="BM348" s="66"/>
      <c r="BN348" s="66"/>
      <c r="BO348" s="66"/>
    </row>
    <row r="349" spans="21:67" x14ac:dyDescent="0.2"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85">
        <v>68</v>
      </c>
      <c r="AZ349" s="85"/>
      <c r="BA349" s="85">
        <f t="shared" si="28"/>
        <v>0.93451921456053721</v>
      </c>
      <c r="BB349" s="85">
        <f t="shared" si="29"/>
        <v>1.5103208623511053</v>
      </c>
      <c r="BC349" s="66"/>
      <c r="BD349" s="116"/>
      <c r="BE349" s="111"/>
      <c r="BF349" s="117"/>
      <c r="BG349" s="111"/>
      <c r="BH349" s="117"/>
      <c r="BI349" s="111"/>
      <c r="BJ349" s="111"/>
      <c r="BK349" s="111"/>
      <c r="BL349" s="66"/>
      <c r="BM349" s="66"/>
      <c r="BN349" s="66"/>
      <c r="BO349" s="66"/>
    </row>
    <row r="350" spans="21:67" x14ac:dyDescent="0.2"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85">
        <v>69</v>
      </c>
      <c r="AZ350" s="85"/>
      <c r="BA350" s="85">
        <f t="shared" si="28"/>
        <v>0.93543688990261653</v>
      </c>
      <c r="BB350" s="85">
        <f t="shared" si="29"/>
        <v>1.5175565784374565</v>
      </c>
      <c r="BC350" s="66"/>
      <c r="BD350" s="116"/>
      <c r="BE350" s="111"/>
      <c r="BF350" s="117"/>
      <c r="BG350" s="111"/>
      <c r="BH350" s="117"/>
      <c r="BI350" s="111"/>
      <c r="BJ350" s="111"/>
      <c r="BK350" s="111"/>
      <c r="BL350" s="66"/>
      <c r="BM350" s="66"/>
      <c r="BN350" s="66"/>
      <c r="BO350" s="66"/>
    </row>
    <row r="351" spans="21:67" x14ac:dyDescent="0.2"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85">
        <v>70</v>
      </c>
      <c r="AZ351" s="85"/>
      <c r="BA351" s="85">
        <f t="shared" si="28"/>
        <v>0.93632920882394155</v>
      </c>
      <c r="BB351" s="85">
        <f t="shared" si="29"/>
        <v>1.5246693817080834</v>
      </c>
      <c r="BC351" s="66"/>
      <c r="BD351" s="116"/>
      <c r="BE351" s="111"/>
      <c r="BF351" s="117"/>
      <c r="BG351" s="111"/>
      <c r="BH351" s="117"/>
      <c r="BI351" s="111"/>
      <c r="BJ351" s="111"/>
      <c r="BK351" s="111"/>
      <c r="BL351" s="66"/>
      <c r="BM351" s="66"/>
      <c r="BN351" s="66"/>
      <c r="BO351" s="66"/>
    </row>
    <row r="352" spans="21:67" x14ac:dyDescent="0.2"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85">
        <v>71</v>
      </c>
      <c r="AZ352" s="85"/>
      <c r="BA352" s="85">
        <f t="shared" si="28"/>
        <v>0.93719720755412828</v>
      </c>
      <c r="BB352" s="85">
        <f t="shared" si="29"/>
        <v>1.5316631313256603</v>
      </c>
      <c r="BC352" s="66"/>
      <c r="BD352" s="116"/>
      <c r="BE352" s="111"/>
      <c r="BF352" s="117"/>
      <c r="BG352" s="111"/>
      <c r="BH352" s="117"/>
      <c r="BI352" s="111"/>
      <c r="BJ352" s="111"/>
      <c r="BK352" s="111"/>
      <c r="BL352" s="66"/>
      <c r="BM352" s="66"/>
      <c r="BN352" s="66"/>
      <c r="BO352" s="66"/>
    </row>
    <row r="353" spans="21:67" x14ac:dyDescent="0.2"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85">
        <v>72</v>
      </c>
      <c r="AZ353" s="85"/>
      <c r="BA353" s="85">
        <f t="shared" si="28"/>
        <v>0.93804186663981426</v>
      </c>
      <c r="BB353" s="85">
        <f t="shared" si="29"/>
        <v>1.5385415119235175</v>
      </c>
      <c r="BC353" s="66"/>
      <c r="BD353" s="116"/>
      <c r="BE353" s="111"/>
      <c r="BF353" s="117"/>
      <c r="BG353" s="111"/>
      <c r="BH353" s="117"/>
      <c r="BI353" s="111"/>
      <c r="BJ353" s="111"/>
      <c r="BK353" s="111"/>
      <c r="BL353" s="66"/>
      <c r="BM353" s="66"/>
      <c r="BN353" s="66"/>
      <c r="BO353" s="66"/>
    </row>
    <row r="354" spans="21:67" x14ac:dyDescent="0.2"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85">
        <v>73</v>
      </c>
      <c r="AZ354" s="85"/>
      <c r="BA354" s="85">
        <f t="shared" si="28"/>
        <v>0.93886411463390784</v>
      </c>
      <c r="BB354" s="85">
        <f t="shared" si="29"/>
        <v>1.5453080438314466</v>
      </c>
      <c r="BC354" s="66"/>
      <c r="BD354" s="116"/>
      <c r="BE354" s="111"/>
      <c r="BF354" s="117"/>
      <c r="BG354" s="111"/>
      <c r="BH354" s="117"/>
      <c r="BI354" s="111"/>
      <c r="BJ354" s="111"/>
      <c r="BK354" s="111"/>
      <c r="BL354" s="66"/>
      <c r="BM354" s="66"/>
      <c r="BN354" s="66"/>
      <c r="BO354" s="66"/>
    </row>
    <row r="355" spans="21:67" x14ac:dyDescent="0.2"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85">
        <v>74</v>
      </c>
      <c r="AZ355" s="85"/>
      <c r="BA355" s="85">
        <f t="shared" si="28"/>
        <v>0.93966483149546942</v>
      </c>
      <c r="BB355" s="85">
        <f t="shared" si="29"/>
        <v>1.5519660925698684</v>
      </c>
      <c r="BC355" s="66"/>
      <c r="BD355" s="116"/>
      <c r="BE355" s="111"/>
      <c r="BF355" s="117"/>
      <c r="BG355" s="111"/>
      <c r="BH355" s="117"/>
      <c r="BI355" s="111"/>
      <c r="BJ355" s="111"/>
      <c r="BK355" s="111"/>
      <c r="BL355" s="66"/>
      <c r="BM355" s="66"/>
      <c r="BN355" s="66"/>
      <c r="BO355" s="66"/>
    </row>
    <row r="356" spans="21:67" x14ac:dyDescent="0.2"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85">
        <v>75</v>
      </c>
      <c r="AZ356" s="85"/>
      <c r="BA356" s="85">
        <f t="shared" si="28"/>
        <v>0.94044485172635173</v>
      </c>
      <c r="BB356" s="85">
        <f t="shared" si="29"/>
        <v>1.5585188776739227</v>
      </c>
      <c r="BC356" s="66"/>
      <c r="BD356" s="116"/>
      <c r="BE356" s="111"/>
      <c r="BF356" s="117"/>
      <c r="BG356" s="111"/>
      <c r="BH356" s="117"/>
      <c r="BI356" s="111"/>
      <c r="BJ356" s="111"/>
      <c r="BK356" s="111"/>
      <c r="BL356" s="66"/>
      <c r="BM356" s="66"/>
      <c r="BN356" s="66"/>
      <c r="BO356" s="66"/>
    </row>
    <row r="357" spans="21:67" x14ac:dyDescent="0.2"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85">
        <v>76</v>
      </c>
      <c r="AZ357" s="85"/>
      <c r="BA357" s="85">
        <f t="shared" si="28"/>
        <v>0.94120496726806679</v>
      </c>
      <c r="BB357" s="85">
        <f t="shared" si="29"/>
        <v>1.5649694809031016</v>
      </c>
      <c r="BC357" s="66"/>
      <c r="BD357" s="116"/>
      <c r="BE357" s="111"/>
      <c r="BF357" s="117"/>
      <c r="BG357" s="111"/>
      <c r="BH357" s="117"/>
      <c r="BI357" s="111"/>
      <c r="BJ357" s="111"/>
      <c r="BK357" s="111"/>
      <c r="BL357" s="66"/>
      <c r="BM357" s="66"/>
      <c r="BN357" s="66"/>
      <c r="BO357" s="66"/>
    </row>
    <row r="358" spans="21:67" x14ac:dyDescent="0.2"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85">
        <v>77</v>
      </c>
      <c r="AZ358" s="85"/>
      <c r="BA358" s="85">
        <f t="shared" si="28"/>
        <v>0.94194593017998607</v>
      </c>
      <c r="BB358" s="85">
        <f t="shared" si="29"/>
        <v>1.5713208538867454</v>
      </c>
      <c r="BC358" s="66"/>
      <c r="BD358" s="116"/>
      <c r="BE358" s="111"/>
      <c r="BF358" s="117"/>
      <c r="BG358" s="111"/>
      <c r="BH358" s="117"/>
      <c r="BI358" s="111"/>
      <c r="BJ358" s="111"/>
      <c r="BK358" s="111"/>
      <c r="BL358" s="66"/>
      <c r="BM358" s="66"/>
      <c r="BN358" s="66"/>
      <c r="BO358" s="66"/>
    </row>
    <row r="359" spans="21:67" x14ac:dyDescent="0.2"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85">
        <v>78</v>
      </c>
      <c r="AZ359" s="85"/>
      <c r="BA359" s="85">
        <f t="shared" si="28"/>
        <v>0.94266845511788522</v>
      </c>
      <c r="BB359" s="85">
        <f t="shared" si="29"/>
        <v>1.5775758252510252</v>
      </c>
      <c r="BC359" s="66"/>
      <c r="BD359" s="116"/>
      <c r="BE359" s="111"/>
      <c r="BF359" s="117"/>
      <c r="BG359" s="111"/>
      <c r="BH359" s="117"/>
      <c r="BI359" s="111"/>
      <c r="BJ359" s="111"/>
      <c r="BK359" s="111"/>
      <c r="BL359" s="66"/>
      <c r="BM359" s="66"/>
      <c r="BN359" s="66"/>
      <c r="BO359" s="66"/>
    </row>
    <row r="360" spans="21:67" x14ac:dyDescent="0.2"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85">
        <v>79</v>
      </c>
      <c r="AZ360" s="85"/>
      <c r="BA360" s="85">
        <f t="shared" si="28"/>
        <v>0.94337322162997772</v>
      </c>
      <c r="BB360" s="85">
        <f t="shared" si="29"/>
        <v>1.58373710726877</v>
      </c>
      <c r="BC360" s="66"/>
      <c r="BD360" s="116"/>
      <c r="BE360" s="111"/>
      <c r="BF360" s="117"/>
      <c r="BG360" s="111"/>
      <c r="BH360" s="117"/>
      <c r="BI360" s="111"/>
      <c r="BJ360" s="111"/>
      <c r="BK360" s="111"/>
      <c r="BL360" s="66"/>
      <c r="BM360" s="66"/>
      <c r="BN360" s="66"/>
      <c r="BO360" s="66"/>
    </row>
    <row r="361" spans="21:67" x14ac:dyDescent="0.2"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85">
        <v>80</v>
      </c>
      <c r="AZ361" s="85"/>
      <c r="BA361" s="85">
        <f t="shared" si="28"/>
        <v>0.94406087628592339</v>
      </c>
      <c r="BB361" s="85">
        <f t="shared" si="29"/>
        <v>1.5898073020697623</v>
      </c>
      <c r="BC361" s="66"/>
      <c r="BD361" s="116"/>
      <c r="BE361" s="111"/>
      <c r="BF361" s="117"/>
      <c r="BG361" s="111"/>
      <c r="BH361" s="117"/>
      <c r="BI361" s="111"/>
      <c r="BJ361" s="111"/>
      <c r="BK361" s="111"/>
      <c r="BL361" s="66"/>
      <c r="BM361" s="66"/>
      <c r="BN361" s="66"/>
      <c r="BO361" s="66"/>
    </row>
    <row r="362" spans="21:67" x14ac:dyDescent="0.2"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85">
        <v>81</v>
      </c>
      <c r="AZ362" s="85"/>
      <c r="BA362" s="85">
        <f t="shared" si="28"/>
        <v>0.94473203465281141</v>
      </c>
      <c r="BB362" s="85">
        <f t="shared" si="29"/>
        <v>1.5957889074456795</v>
      </c>
      <c r="BC362" s="66"/>
      <c r="BD362" s="116"/>
      <c r="BE362" s="111"/>
      <c r="BF362" s="117"/>
      <c r="BG362" s="111"/>
      <c r="BH362" s="117"/>
      <c r="BI362" s="111"/>
      <c r="BJ362" s="111"/>
      <c r="BK362" s="111"/>
      <c r="BL362" s="66"/>
      <c r="BM362" s="66"/>
      <c r="BN362" s="66"/>
      <c r="BO362" s="66"/>
    </row>
    <row r="363" spans="21:67" x14ac:dyDescent="0.2"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85">
        <v>82</v>
      </c>
      <c r="AZ363" s="85"/>
      <c r="BA363" s="85">
        <f t="shared" si="28"/>
        <v>0.94538728313079401</v>
      </c>
      <c r="BB363" s="85">
        <f t="shared" si="29"/>
        <v>1.6016843222808503</v>
      </c>
      <c r="BC363" s="66"/>
      <c r="BD363" s="116"/>
      <c r="BE363" s="111"/>
      <c r="BF363" s="117"/>
      <c r="BG363" s="111"/>
      <c r="BH363" s="117"/>
      <c r="BI363" s="111"/>
      <c r="BJ363" s="111"/>
      <c r="BK363" s="111"/>
      <c r="BL363" s="66"/>
      <c r="BM363" s="66"/>
      <c r="BN363" s="66"/>
      <c r="BO363" s="66"/>
    </row>
    <row r="364" spans="21:67" x14ac:dyDescent="0.2"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85">
        <v>83</v>
      </c>
      <c r="AZ364" s="85"/>
      <c r="BA364" s="85">
        <f t="shared" si="28"/>
        <v>0.94602718065986202</v>
      </c>
      <c r="BB364" s="85">
        <f t="shared" si="29"/>
        <v>1.6074958516372075</v>
      </c>
      <c r="BC364" s="66"/>
      <c r="BD364" s="116"/>
      <c r="BE364" s="111"/>
      <c r="BF364" s="117"/>
      <c r="BG364" s="111"/>
      <c r="BH364" s="117"/>
      <c r="BI364" s="111"/>
      <c r="BJ364" s="111"/>
      <c r="BK364" s="111"/>
      <c r="BL364" s="66"/>
      <c r="BM364" s="66"/>
      <c r="BN364" s="66"/>
      <c r="BO364" s="66"/>
    </row>
    <row r="365" spans="21:67" x14ac:dyDescent="0.2"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85">
        <v>84</v>
      </c>
      <c r="AZ365" s="85"/>
      <c r="BA365" s="85">
        <f t="shared" si="28"/>
        <v>0.94665226030818972</v>
      </c>
      <c r="BB365" s="85">
        <f t="shared" si="29"/>
        <v>1.6132257115193931</v>
      </c>
      <c r="BC365" s="66"/>
      <c r="BD365" s="116"/>
      <c r="BE365" s="111"/>
      <c r="BF365" s="117"/>
      <c r="BG365" s="111"/>
      <c r="BH365" s="117"/>
      <c r="BI365" s="111"/>
      <c r="BJ365" s="111"/>
      <c r="BK365" s="111"/>
      <c r="BL365" s="66"/>
      <c r="BM365" s="66"/>
      <c r="BN365" s="66"/>
      <c r="BO365" s="66"/>
    </row>
    <row r="366" spans="21:67" x14ac:dyDescent="0.2"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85">
        <v>85</v>
      </c>
      <c r="AZ366" s="85"/>
      <c r="BA366" s="85">
        <f t="shared" si="28"/>
        <v>0.9472630307515244</v>
      </c>
      <c r="BB366" s="85">
        <f t="shared" si="29"/>
        <v>1.6188760333436989</v>
      </c>
      <c r="BC366" s="66"/>
      <c r="BD366" s="116"/>
      <c r="BE366" s="111"/>
      <c r="BF366" s="117"/>
      <c r="BG366" s="111"/>
      <c r="BH366" s="117"/>
      <c r="BI366" s="111"/>
      <c r="BJ366" s="111"/>
      <c r="BK366" s="111"/>
      <c r="BL366" s="66"/>
      <c r="BM366" s="66"/>
      <c r="BN366" s="66"/>
      <c r="BO366" s="66"/>
    </row>
    <row r="367" spans="21:67" x14ac:dyDescent="0.2"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85">
        <v>86</v>
      </c>
      <c r="AZ367" s="85"/>
      <c r="BA367" s="85">
        <f t="shared" si="28"/>
        <v>0.94785997765223839</v>
      </c>
      <c r="BB367" s="85">
        <f t="shared" si="29"/>
        <v>1.6244488681325362</v>
      </c>
      <c r="BC367" s="66"/>
      <c r="BD367" s="116"/>
      <c r="BE367" s="111"/>
      <c r="BF367" s="117"/>
      <c r="BG367" s="111"/>
      <c r="BH367" s="117"/>
      <c r="BI367" s="111"/>
      <c r="BJ367" s="111"/>
      <c r="BK367" s="111"/>
      <c r="BL367" s="66"/>
      <c r="BM367" s="66"/>
      <c r="BN367" s="66"/>
      <c r="BO367" s="66"/>
    </row>
    <row r="368" spans="21:67" x14ac:dyDescent="0.2"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85">
        <v>87</v>
      </c>
      <c r="AZ368" s="85"/>
      <c r="BA368" s="85">
        <f t="shared" si="28"/>
        <v>0.94844356494589399</v>
      </c>
      <c r="BB368" s="85">
        <f t="shared" si="29"/>
        <v>1.6299461904542989</v>
      </c>
      <c r="BC368" s="66"/>
      <c r="BD368" s="116"/>
      <c r="BE368" s="111"/>
      <c r="BF368" s="117"/>
      <c r="BG368" s="111"/>
      <c r="BH368" s="117"/>
      <c r="BI368" s="111"/>
      <c r="BJ368" s="111"/>
      <c r="BK368" s="111"/>
      <c r="BL368" s="66"/>
      <c r="BM368" s="66"/>
      <c r="BN368" s="66"/>
      <c r="BO368" s="66"/>
    </row>
    <row r="369" spans="21:67" x14ac:dyDescent="0.2"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85">
        <v>88</v>
      </c>
      <c r="AZ369" s="85"/>
      <c r="BA369" s="85">
        <f t="shared" si="28"/>
        <v>0.94901423604247293</v>
      </c>
      <c r="BB369" s="85">
        <f t="shared" si="29"/>
        <v>1.6353699021268224</v>
      </c>
      <c r="BC369" s="66"/>
      <c r="BD369" s="116"/>
      <c r="BE369" s="111"/>
      <c r="BF369" s="117"/>
      <c r="BG369" s="111"/>
      <c r="BH369" s="117"/>
      <c r="BI369" s="111"/>
      <c r="BJ369" s="111"/>
      <c r="BK369" s="111"/>
      <c r="BL369" s="66"/>
      <c r="BM369" s="66"/>
      <c r="BN369" s="66"/>
      <c r="BO369" s="66"/>
    </row>
    <row r="370" spans="21:67" x14ac:dyDescent="0.2"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85">
        <v>89</v>
      </c>
      <c r="AZ370" s="85"/>
      <c r="BA370" s="85">
        <f t="shared" si="28"/>
        <v>0.94957241494880285</v>
      </c>
      <c r="BB370" s="85">
        <f t="shared" si="29"/>
        <v>1.6407218357011806</v>
      </c>
      <c r="BC370" s="66"/>
      <c r="BD370" s="116"/>
      <c r="BE370" s="111"/>
      <c r="BF370" s="117"/>
      <c r="BG370" s="111"/>
      <c r="BH370" s="117"/>
      <c r="BI370" s="111"/>
      <c r="BJ370" s="111"/>
      <c r="BK370" s="111"/>
      <c r="BL370" s="66"/>
      <c r="BM370" s="66"/>
      <c r="BN370" s="66"/>
      <c r="BO370" s="66"/>
    </row>
    <row r="371" spans="21:67" x14ac:dyDescent="0.2"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85">
        <v>90</v>
      </c>
      <c r="AZ371" s="85"/>
      <c r="BA371" s="85">
        <f t="shared" si="28"/>
        <v>0.95011850731814373</v>
      </c>
      <c r="BB371" s="85">
        <f t="shared" si="29"/>
        <v>1.6460037577411561</v>
      </c>
      <c r="BC371" s="66"/>
      <c r="BD371" s="116"/>
      <c r="BE371" s="111"/>
      <c r="BF371" s="117"/>
      <c r="BG371" s="111"/>
      <c r="BH371" s="117"/>
      <c r="BI371" s="111"/>
      <c r="BJ371" s="111"/>
      <c r="BK371" s="111"/>
      <c r="BL371" s="66"/>
      <c r="BM371" s="66"/>
      <c r="BN371" s="66"/>
      <c r="BO371" s="66"/>
    </row>
    <row r="372" spans="21:67" x14ac:dyDescent="0.2"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85">
        <v>91</v>
      </c>
      <c r="AZ372" s="85"/>
      <c r="BA372" s="85">
        <f t="shared" si="28"/>
        <v>0.95065290143238823</v>
      </c>
      <c r="BB372" s="85">
        <f t="shared" si="29"/>
        <v>1.6512173719125227</v>
      </c>
      <c r="BC372" s="66"/>
      <c r="BD372" s="116"/>
      <c r="BE372" s="111"/>
      <c r="BF372" s="117"/>
      <c r="BG372" s="111"/>
      <c r="BH372" s="117"/>
      <c r="BI372" s="111"/>
      <c r="BJ372" s="111"/>
      <c r="BK372" s="111"/>
      <c r="BL372" s="66"/>
      <c r="BM372" s="66"/>
      <c r="BN372" s="66"/>
      <c r="BO372" s="66"/>
    </row>
    <row r="373" spans="21:67" x14ac:dyDescent="0.2"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85">
        <v>92</v>
      </c>
      <c r="AZ373" s="85"/>
      <c r="BA373" s="85">
        <f t="shared" si="28"/>
        <v>0.95117596912187063</v>
      </c>
      <c r="BB373" s="85">
        <f t="shared" si="29"/>
        <v>1.6563643218951574</v>
      </c>
      <c r="BC373" s="66"/>
      <c r="BD373" s="116"/>
      <c r="BE373" s="111"/>
      <c r="BF373" s="117"/>
      <c r="BG373" s="111"/>
      <c r="BH373" s="117"/>
      <c r="BI373" s="111"/>
      <c r="BJ373" s="111"/>
      <c r="BK373" s="111"/>
      <c r="BL373" s="66"/>
      <c r="BM373" s="66"/>
      <c r="BN373" s="66"/>
      <c r="BO373" s="66"/>
    </row>
    <row r="374" spans="21:67" x14ac:dyDescent="0.2"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85">
        <v>93</v>
      </c>
      <c r="AZ374" s="85"/>
      <c r="BA374" s="85">
        <f t="shared" si="28"/>
        <v>0.95168806662735606</v>
      </c>
      <c r="BB374" s="85">
        <f t="shared" si="29"/>
        <v>1.6614461941299388</v>
      </c>
      <c r="BC374" s="66"/>
      <c r="BD374" s="116"/>
      <c r="BE374" s="111"/>
      <c r="BF374" s="117"/>
      <c r="BG374" s="111"/>
      <c r="BH374" s="117"/>
      <c r="BI374" s="111"/>
      <c r="BJ374" s="111"/>
      <c r="BK374" s="111"/>
      <c r="BL374" s="66"/>
      <c r="BM374" s="66"/>
      <c r="BN374" s="66"/>
      <c r="BO374" s="66"/>
    </row>
    <row r="375" spans="21:67" x14ac:dyDescent="0.2"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85">
        <v>94</v>
      </c>
      <c r="AZ375" s="85"/>
      <c r="BA375" s="85">
        <f t="shared" si="28"/>
        <v>0.95218953540840789</v>
      </c>
      <c r="BB375" s="85">
        <f t="shared" si="29"/>
        <v>1.6664645204115198</v>
      </c>
      <c r="BC375" s="66"/>
      <c r="BD375" s="116"/>
      <c r="BE375" s="111"/>
      <c r="BF375" s="117"/>
      <c r="BG375" s="111"/>
      <c r="BH375" s="117"/>
      <c r="BI375" s="111"/>
      <c r="BJ375" s="111"/>
      <c r="BK375" s="111"/>
      <c r="BL375" s="66"/>
      <c r="BM375" s="66"/>
      <c r="BN375" s="66"/>
      <c r="BO375" s="66"/>
    </row>
    <row r="376" spans="21:67" x14ac:dyDescent="0.2"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85">
        <v>95</v>
      </c>
      <c r="AZ376" s="85"/>
      <c r="BA376" s="85">
        <f t="shared" si="28"/>
        <v>0.95268070290198192</v>
      </c>
      <c r="BB376" s="85">
        <f t="shared" si="29"/>
        <v>1.6714207803371446</v>
      </c>
      <c r="BC376" s="66"/>
      <c r="BD376" s="116"/>
      <c r="BE376" s="111"/>
      <c r="BF376" s="117"/>
      <c r="BG376" s="111"/>
      <c r="BH376" s="117"/>
      <c r="BI376" s="111"/>
      <c r="BJ376" s="111"/>
      <c r="BK376" s="111"/>
      <c r="BL376" s="66"/>
      <c r="BM376" s="66"/>
      <c r="BN376" s="66"/>
      <c r="BO376" s="66"/>
    </row>
    <row r="377" spans="21:67" x14ac:dyDescent="0.2"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85">
        <v>96</v>
      </c>
      <c r="AZ377" s="85"/>
      <c r="BA377" s="85">
        <f t="shared" si="28"/>
        <v>0.95316188323478757</v>
      </c>
      <c r="BB377" s="85">
        <f t="shared" si="29"/>
        <v>1.6763164036209692</v>
      </c>
      <c r="BC377" s="66"/>
      <c r="BD377" s="116"/>
      <c r="BE377" s="111"/>
      <c r="BF377" s="117"/>
      <c r="BG377" s="111"/>
      <c r="BH377" s="117"/>
      <c r="BI377" s="111"/>
      <c r="BJ377" s="111"/>
      <c r="BK377" s="111"/>
      <c r="BL377" s="66"/>
      <c r="BM377" s="66"/>
      <c r="BN377" s="66"/>
      <c r="BO377" s="66"/>
    </row>
    <row r="378" spans="21:67" x14ac:dyDescent="0.2"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85">
        <v>97</v>
      </c>
      <c r="AZ378" s="85"/>
      <c r="BA378" s="85">
        <f t="shared" si="28"/>
        <v>0.95363337789266778</v>
      </c>
      <c r="BB378" s="85">
        <f t="shared" si="29"/>
        <v>1.6811527722825717</v>
      </c>
      <c r="BC378" s="66"/>
      <c r="BD378" s="116"/>
      <c r="BE378" s="111"/>
      <c r="BF378" s="117"/>
      <c r="BG378" s="111"/>
      <c r="BH378" s="117"/>
      <c r="BI378" s="111"/>
      <c r="BJ378" s="111"/>
      <c r="BK378" s="111"/>
      <c r="BL378" s="66"/>
      <c r="BM378" s="66"/>
      <c r="BN378" s="66"/>
      <c r="BO378" s="66"/>
    </row>
    <row r="379" spans="21:67" x14ac:dyDescent="0.2"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85">
        <v>98</v>
      </c>
      <c r="AZ379" s="85"/>
      <c r="BA379" s="85">
        <f t="shared" si="28"/>
        <v>0.95409547634999392</v>
      </c>
      <c r="BB379" s="85">
        <f t="shared" si="29"/>
        <v>1.6859312227177525</v>
      </c>
      <c r="BC379" s="66"/>
      <c r="BD379" s="116"/>
      <c r="BE379" s="111"/>
      <c r="BF379" s="117"/>
      <c r="BG379" s="111"/>
      <c r="BH379" s="117"/>
      <c r="BI379" s="111"/>
      <c r="BJ379" s="111"/>
      <c r="BK379" s="111"/>
      <c r="BL379" s="66"/>
      <c r="BM379" s="66"/>
      <c r="BN379" s="66"/>
      <c r="BO379" s="66"/>
    </row>
    <row r="380" spans="21:67" x14ac:dyDescent="0.2"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85">
        <v>99</v>
      </c>
      <c r="AZ380" s="85"/>
      <c r="BA380" s="85">
        <f t="shared" si="28"/>
        <v>0.95454845666183408</v>
      </c>
      <c r="BB380" s="85">
        <f t="shared" si="29"/>
        <v>1.6906530476590824</v>
      </c>
      <c r="BC380" s="66"/>
      <c r="BD380" s="116"/>
      <c r="BE380" s="111"/>
      <c r="BF380" s="117"/>
      <c r="BG380" s="111"/>
      <c r="BH380" s="117"/>
      <c r="BI380" s="111"/>
      <c r="BJ380" s="111"/>
      <c r="BK380" s="111"/>
      <c r="BL380" s="66"/>
      <c r="BM380" s="66"/>
      <c r="BN380" s="66"/>
      <c r="BO380" s="66"/>
    </row>
    <row r="381" spans="21:67" x14ac:dyDescent="0.2"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85">
        <v>100</v>
      </c>
      <c r="AZ381" s="85"/>
      <c r="BA381" s="85">
        <f t="shared" si="28"/>
        <v>0.954992586021436</v>
      </c>
      <c r="BB381" s="85">
        <f t="shared" si="29"/>
        <v>1.695319498033117</v>
      </c>
      <c r="BC381" s="66"/>
      <c r="BD381" s="116"/>
      <c r="BE381" s="111"/>
      <c r="BF381" s="117"/>
      <c r="BG381" s="111"/>
      <c r="BH381" s="117"/>
      <c r="BI381" s="111"/>
      <c r="BJ381" s="111"/>
      <c r="BK381" s="111"/>
      <c r="BL381" s="66"/>
      <c r="BM381" s="66"/>
      <c r="BN381" s="66"/>
      <c r="BO381" s="66"/>
    </row>
    <row r="382" spans="21:67" x14ac:dyDescent="0.2"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85">
        <v>101</v>
      </c>
      <c r="AZ382" s="85"/>
      <c r="BA382" s="85">
        <f t="shared" si="28"/>
        <v>0.9554281212853748</v>
      </c>
      <c r="BB382" s="85">
        <f t="shared" si="29"/>
        <v>1.6999317847207334</v>
      </c>
      <c r="BC382" s="66"/>
      <c r="BD382" s="116"/>
      <c r="BE382" s="111"/>
      <c r="BF382" s="117"/>
      <c r="BG382" s="111"/>
      <c r="BH382" s="117"/>
      <c r="BI382" s="111"/>
      <c r="BJ382" s="111"/>
      <c r="BK382" s="111"/>
      <c r="BL382" s="66"/>
      <c r="BM382" s="66"/>
      <c r="BN382" s="66"/>
      <c r="BO382" s="66"/>
    </row>
    <row r="383" spans="21:67" x14ac:dyDescent="0.2"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85">
        <v>102</v>
      </c>
      <c r="AZ383" s="85"/>
      <c r="BA383" s="85">
        <f t="shared" si="28"/>
        <v>0.95585530946852915</v>
      </c>
      <c r="BB383" s="85">
        <f t="shared" si="29"/>
        <v>1.7044910802265318</v>
      </c>
      <c r="BC383" s="66"/>
      <c r="BD383" s="116"/>
      <c r="BE383" s="111"/>
      <c r="BF383" s="117"/>
      <c r="BG383" s="111"/>
      <c r="BH383" s="117"/>
      <c r="BI383" s="111"/>
      <c r="BJ383" s="111"/>
      <c r="BK383" s="111"/>
      <c r="BL383" s="66"/>
      <c r="BM383" s="66"/>
      <c r="BN383" s="66"/>
      <c r="BO383" s="66"/>
    </row>
    <row r="384" spans="21:67" x14ac:dyDescent="0.2"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85">
        <v>103</v>
      </c>
      <c r="AZ384" s="85"/>
      <c r="BA384" s="85">
        <f t="shared" si="28"/>
        <v>0.95627438821089084</v>
      </c>
      <c r="BB384" s="85">
        <f t="shared" si="29"/>
        <v>1.708998520262865</v>
      </c>
      <c r="BC384" s="66"/>
      <c r="BD384" s="116"/>
      <c r="BE384" s="111"/>
      <c r="BF384" s="117"/>
      <c r="BG384" s="111"/>
      <c r="BH384" s="117"/>
      <c r="BI384" s="111"/>
      <c r="BJ384" s="111"/>
      <c r="BK384" s="111"/>
      <c r="BL384" s="66"/>
      <c r="BM384" s="66"/>
      <c r="BN384" s="66"/>
      <c r="BO384" s="66"/>
    </row>
    <row r="385" spans="21:67" x14ac:dyDescent="0.2"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85">
        <v>104</v>
      </c>
      <c r="AZ385" s="85"/>
      <c r="BA385" s="85">
        <f t="shared" si="28"/>
        <v>0.95668558621805788</v>
      </c>
      <c r="BB385" s="85">
        <f t="shared" si="29"/>
        <v>1.7134552052536336</v>
      </c>
      <c r="BC385" s="66"/>
      <c r="BD385" s="116"/>
      <c r="BE385" s="111"/>
      <c r="BF385" s="117"/>
      <c r="BG385" s="111"/>
      <c r="BH385" s="117"/>
      <c r="BI385" s="111"/>
      <c r="BJ385" s="111"/>
      <c r="BK385" s="111"/>
      <c r="BL385" s="66"/>
      <c r="BM385" s="66"/>
      <c r="BN385" s="66"/>
      <c r="BO385" s="66"/>
    </row>
    <row r="386" spans="21:67" x14ac:dyDescent="0.2"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85">
        <v>105</v>
      </c>
      <c r="AZ386" s="85"/>
      <c r="BA386" s="85">
        <f t="shared" si="28"/>
        <v>0.95708912367712784</v>
      </c>
      <c r="BB386" s="85">
        <f t="shared" si="29"/>
        <v>1.7178622017626706</v>
      </c>
      <c r="BC386" s="66"/>
      <c r="BD386" s="116"/>
      <c r="BE386" s="111"/>
      <c r="BF386" s="117"/>
      <c r="BG386" s="111"/>
      <c r="BH386" s="117"/>
      <c r="BI386" s="111"/>
      <c r="BJ386" s="111"/>
      <c r="BK386" s="111"/>
      <c r="BL386" s="66"/>
      <c r="BM386" s="66"/>
      <c r="BN386" s="66"/>
      <c r="BO386" s="66"/>
    </row>
    <row r="387" spans="21:67" x14ac:dyDescent="0.2"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85">
        <v>106</v>
      </c>
      <c r="AZ387" s="85"/>
      <c r="BA387" s="85">
        <f t="shared" si="28"/>
        <v>0.9574852126495772</v>
      </c>
      <c r="BB387" s="85">
        <f t="shared" si="29"/>
        <v>1.7222205438511624</v>
      </c>
      <c r="BC387" s="66"/>
      <c r="BD387" s="116"/>
      <c r="BE387" s="111"/>
      <c r="BF387" s="117"/>
      <c r="BG387" s="111"/>
      <c r="BH387" s="117"/>
      <c r="BI387" s="111"/>
      <c r="BJ387" s="111"/>
      <c r="BK387" s="111"/>
      <c r="BL387" s="66"/>
      <c r="BM387" s="66"/>
      <c r="BN387" s="66"/>
      <c r="BO387" s="66"/>
    </row>
    <row r="388" spans="21:67" x14ac:dyDescent="0.2"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85">
        <v>107</v>
      </c>
      <c r="AZ388" s="85"/>
      <c r="BA388" s="85">
        <f t="shared" si="28"/>
        <v>0.95787405744259901</v>
      </c>
      <c r="BB388" s="85">
        <f t="shared" si="29"/>
        <v>1.7265312343682779</v>
      </c>
      <c r="BC388" s="66"/>
      <c r="BD388" s="116"/>
      <c r="BE388" s="111"/>
      <c r="BF388" s="117"/>
      <c r="BG388" s="111"/>
      <c r="BH388" s="117"/>
      <c r="BI388" s="111"/>
      <c r="BJ388" s="111"/>
      <c r="BK388" s="111"/>
      <c r="BL388" s="66"/>
      <c r="BM388" s="66"/>
      <c r="BN388" s="66"/>
      <c r="BO388" s="66"/>
    </row>
    <row r="389" spans="21:67" x14ac:dyDescent="0.2"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85">
        <v>108</v>
      </c>
      <c r="AZ389" s="85"/>
      <c r="BA389" s="85">
        <f t="shared" si="28"/>
        <v>0.95825585496026511</v>
      </c>
      <c r="BB389" s="85">
        <f t="shared" si="29"/>
        <v>1.7307952461788902</v>
      </c>
      <c r="BC389" s="66"/>
      <c r="BD389" s="116"/>
      <c r="BE389" s="111"/>
      <c r="BF389" s="117"/>
      <c r="BG389" s="111"/>
      <c r="BH389" s="117"/>
      <c r="BI389" s="111"/>
      <c r="BJ389" s="111"/>
      <c r="BK389" s="111"/>
      <c r="BL389" s="66"/>
      <c r="BM389" s="66"/>
      <c r="BN389" s="66"/>
      <c r="BO389" s="66"/>
    </row>
    <row r="390" spans="21:67" x14ac:dyDescent="0.2"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85">
        <v>109</v>
      </c>
      <c r="AZ390" s="85"/>
      <c r="BA390" s="85">
        <f t="shared" si="28"/>
        <v>0.95863079503577908</v>
      </c>
      <c r="BB390" s="85">
        <f t="shared" si="29"/>
        <v>1.7350135233320123</v>
      </c>
      <c r="BC390" s="66"/>
      <c r="BD390" s="116"/>
      <c r="BE390" s="111"/>
      <c r="BF390" s="117"/>
      <c r="BG390" s="111"/>
      <c r="BH390" s="117"/>
      <c r="BI390" s="111"/>
      <c r="BJ390" s="111"/>
      <c r="BK390" s="111"/>
      <c r="BL390" s="66"/>
      <c r="BM390" s="66"/>
      <c r="BN390" s="66"/>
      <c r="BO390" s="66"/>
    </row>
    <row r="391" spans="21:67" x14ac:dyDescent="0.2"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85">
        <v>110</v>
      </c>
      <c r="AZ391" s="85"/>
      <c r="BA391" s="85">
        <f t="shared" si="28"/>
        <v>0.95899906074599783</v>
      </c>
      <c r="BB391" s="85">
        <f t="shared" si="29"/>
        <v>1.7391869821733341</v>
      </c>
      <c r="BC391" s="66"/>
      <c r="BD391" s="116"/>
      <c r="BE391" s="111"/>
      <c r="BF391" s="117"/>
      <c r="BG391" s="111"/>
      <c r="BH391" s="117"/>
      <c r="BI391" s="111"/>
      <c r="BJ391" s="111"/>
      <c r="BK391" s="111"/>
      <c r="BL391" s="66"/>
      <c r="BM391" s="66"/>
      <c r="BN391" s="66"/>
      <c r="BO391" s="66"/>
    </row>
    <row r="392" spans="21:67" x14ac:dyDescent="0.2"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85">
        <v>111</v>
      </c>
      <c r="AZ392" s="85"/>
      <c r="BA392" s="85">
        <f t="shared" si="28"/>
        <v>0.95936082870931427</v>
      </c>
      <c r="BB392" s="85">
        <f t="shared" si="29"/>
        <v>1.7433165124050003</v>
      </c>
      <c r="BC392" s="66"/>
      <c r="BD392" s="116"/>
      <c r="BE392" s="111"/>
      <c r="BF392" s="117"/>
      <c r="BG392" s="111"/>
      <c r="BH392" s="117"/>
      <c r="BI392" s="111"/>
      <c r="BJ392" s="111"/>
      <c r="BK392" s="111"/>
      <c r="BL392" s="66"/>
      <c r="BM392" s="66"/>
      <c r="BN392" s="66"/>
      <c r="BO392" s="66"/>
    </row>
    <row r="393" spans="21:67" x14ac:dyDescent="0.2"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85">
        <v>112</v>
      </c>
      <c r="AZ393" s="85"/>
      <c r="BA393" s="85">
        <f t="shared" si="28"/>
        <v>0.95971626936792198</v>
      </c>
      <c r="BB393" s="85">
        <f t="shared" si="29"/>
        <v>1.7474029780956282</v>
      </c>
      <c r="BC393" s="66"/>
      <c r="BD393" s="116"/>
      <c r="BE393" s="111"/>
      <c r="BF393" s="117"/>
      <c r="BG393" s="111"/>
      <c r="BH393" s="117"/>
      <c r="BI393" s="111"/>
      <c r="BJ393" s="111"/>
      <c r="BK393" s="111"/>
      <c r="BL393" s="66"/>
      <c r="BM393" s="66"/>
      <c r="BN393" s="66"/>
      <c r="BO393" s="66"/>
    </row>
    <row r="394" spans="21:67" x14ac:dyDescent="0.2"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85">
        <v>113</v>
      </c>
      <c r="AZ394" s="85"/>
      <c r="BA394" s="85">
        <f t="shared" si="28"/>
        <v>0.96006554725540494</v>
      </c>
      <c r="BB394" s="85">
        <f t="shared" si="29"/>
        <v>1.7514472186432763</v>
      </c>
      <c r="BC394" s="66"/>
      <c r="BD394" s="116"/>
      <c r="BE394" s="111"/>
      <c r="BF394" s="117"/>
      <c r="BG394" s="111"/>
      <c r="BH394" s="117"/>
      <c r="BI394" s="111"/>
      <c r="BJ394" s="111"/>
      <c r="BK394" s="111"/>
      <c r="BL394" s="66"/>
      <c r="BM394" s="66"/>
      <c r="BN394" s="66"/>
      <c r="BO394" s="66"/>
    </row>
    <row r="395" spans="21:67" x14ac:dyDescent="0.2"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85">
        <v>114</v>
      </c>
      <c r="AZ395" s="85"/>
      <c r="BA395" s="85">
        <f t="shared" si="28"/>
        <v>0.96040882125053806</v>
      </c>
      <c r="BB395" s="85">
        <f t="shared" si="29"/>
        <v>1.7554500496939986</v>
      </c>
      <c r="BC395" s="66"/>
      <c r="BD395" s="116"/>
      <c r="BE395" s="111"/>
      <c r="BF395" s="117"/>
      <c r="BG395" s="111"/>
      <c r="BH395" s="117"/>
      <c r="BI395" s="111"/>
      <c r="BJ395" s="111"/>
      <c r="BK395" s="111"/>
      <c r="BL395" s="66"/>
      <c r="BM395" s="66"/>
      <c r="BN395" s="66"/>
      <c r="BO395" s="66"/>
    </row>
    <row r="396" spans="21:67" x14ac:dyDescent="0.2"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85">
        <v>115</v>
      </c>
      <c r="AZ396" s="85"/>
      <c r="BA396" s="85">
        <f t="shared" si="28"/>
        <v>0.96074624481811799</v>
      </c>
      <c r="BB396" s="85">
        <f t="shared" si="29"/>
        <v>1.7594122640183736</v>
      </c>
      <c r="BC396" s="66"/>
      <c r="BD396" s="116"/>
      <c r="BE396" s="111"/>
      <c r="BF396" s="117"/>
      <c r="BG396" s="111"/>
      <c r="BH396" s="117"/>
      <c r="BI396" s="111"/>
      <c r="BJ396" s="111"/>
      <c r="BK396" s="111"/>
      <c r="BL396" s="66"/>
      <c r="BM396" s="66"/>
      <c r="BN396" s="66"/>
      <c r="BO396" s="66"/>
    </row>
    <row r="397" spans="21:67" x14ac:dyDescent="0.2"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85">
        <v>116</v>
      </c>
      <c r="AZ397" s="85"/>
      <c r="BA397" s="85">
        <f t="shared" si="28"/>
        <v>0.96107796623759212</v>
      </c>
      <c r="BB397" s="85">
        <f t="shared" si="29"/>
        <v>1.7633346323483075</v>
      </c>
      <c r="BC397" s="66"/>
      <c r="BD397" s="116"/>
      <c r="BE397" s="111"/>
      <c r="BF397" s="117"/>
      <c r="BG397" s="111"/>
      <c r="BH397" s="117"/>
      <c r="BI397" s="111"/>
      <c r="BJ397" s="111"/>
      <c r="BK397" s="111"/>
      <c r="BL397" s="66"/>
      <c r="BM397" s="66"/>
      <c r="BN397" s="66"/>
      <c r="BO397" s="66"/>
    </row>
    <row r="398" spans="21:67" x14ac:dyDescent="0.2"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85">
        <v>117</v>
      </c>
      <c r="AZ398" s="85"/>
      <c r="BA398" s="85">
        <f t="shared" si="28"/>
        <v>0.9614041288202001</v>
      </c>
      <c r="BB398" s="85">
        <f t="shared" si="29"/>
        <v>1.7672179041762153</v>
      </c>
      <c r="BC398" s="66"/>
      <c r="BD398" s="116"/>
      <c r="BE398" s="111"/>
      <c r="BF398" s="117"/>
      <c r="BG398" s="111"/>
      <c r="BH398" s="117"/>
      <c r="BI398" s="111"/>
      <c r="BJ398" s="111"/>
      <c r="BK398" s="111"/>
      <c r="BL398" s="66"/>
      <c r="BM398" s="66"/>
      <c r="BN398" s="66"/>
      <c r="BO398" s="66"/>
    </row>
    <row r="399" spans="21:67" x14ac:dyDescent="0.2"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85">
        <v>118</v>
      </c>
      <c r="AZ399" s="85"/>
      <c r="BA399" s="85">
        <f t="shared" si="28"/>
        <v>0.96172487111529636</v>
      </c>
      <c r="BB399" s="85">
        <f t="shared" si="29"/>
        <v>1.7710628085186089</v>
      </c>
      <c r="BC399" s="66"/>
      <c r="BD399" s="116"/>
      <c r="BE399" s="111"/>
      <c r="BF399" s="117"/>
      <c r="BG399" s="111"/>
      <c r="BH399" s="117"/>
      <c r="BI399" s="111"/>
      <c r="BJ399" s="111"/>
      <c r="BK399" s="111"/>
      <c r="BL399" s="66"/>
      <c r="BM399" s="66"/>
      <c r="BN399" s="66"/>
      <c r="BO399" s="66"/>
    </row>
    <row r="400" spans="21:67" x14ac:dyDescent="0.2"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85">
        <v>119</v>
      </c>
      <c r="AZ400" s="85"/>
      <c r="BA400" s="85">
        <f t="shared" si="28"/>
        <v>0.96204032710647591</v>
      </c>
      <c r="BB400" s="85">
        <f t="shared" si="29"/>
        <v>1.7748700546459288</v>
      </c>
      <c r="BC400" s="66"/>
      <c r="BD400" s="116"/>
      <c r="BE400" s="111"/>
      <c r="BF400" s="117"/>
      <c r="BG400" s="111"/>
      <c r="BH400" s="117"/>
      <c r="BI400" s="111"/>
      <c r="BJ400" s="111"/>
      <c r="BK400" s="111"/>
      <c r="BL400" s="66"/>
      <c r="BM400" s="66"/>
      <c r="BN400" s="66"/>
      <c r="BO400" s="66"/>
    </row>
    <row r="401" spans="21:67" x14ac:dyDescent="0.2"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85">
        <v>120</v>
      </c>
      <c r="AZ401" s="85"/>
      <c r="BA401" s="85">
        <f t="shared" si="28"/>
        <v>0.96235062639808855</v>
      </c>
      <c r="BB401" s="85">
        <f t="shared" si="29"/>
        <v>1.7786403327804301</v>
      </c>
      <c r="BC401" s="66"/>
      <c r="BD401" s="116"/>
      <c r="BE401" s="111"/>
      <c r="BF401" s="117"/>
      <c r="BG401" s="111"/>
      <c r="BH401" s="117"/>
      <c r="BI401" s="111"/>
      <c r="BJ401" s="111"/>
      <c r="BK401" s="111"/>
      <c r="BL401" s="66"/>
      <c r="BM401" s="66"/>
      <c r="BN401" s="66"/>
      <c r="BO401" s="66"/>
    </row>
  </sheetData>
  <mergeCells count="96">
    <mergeCell ref="O5:V5"/>
    <mergeCell ref="B1:F3"/>
    <mergeCell ref="J1:M1"/>
    <mergeCell ref="J2:M2"/>
    <mergeCell ref="J3:M3"/>
    <mergeCell ref="O4:V4"/>
    <mergeCell ref="C6:D6"/>
    <mergeCell ref="E6:F6"/>
    <mergeCell ref="G6:I6"/>
    <mergeCell ref="O6:V7"/>
    <mergeCell ref="C8:D8"/>
    <mergeCell ref="E8:F8"/>
    <mergeCell ref="G8:I8"/>
    <mergeCell ref="O8:V8"/>
    <mergeCell ref="C12:D12"/>
    <mergeCell ref="E12:F12"/>
    <mergeCell ref="G12:H12"/>
    <mergeCell ref="I12:K12"/>
    <mergeCell ref="O12:V12"/>
    <mergeCell ref="O9:V10"/>
    <mergeCell ref="C10:D10"/>
    <mergeCell ref="E10:F10"/>
    <mergeCell ref="G10:H10"/>
    <mergeCell ref="O11:V11"/>
    <mergeCell ref="C14:D14"/>
    <mergeCell ref="E14:F14"/>
    <mergeCell ref="G14:H14"/>
    <mergeCell ref="O14:V16"/>
    <mergeCell ref="B15:M15"/>
    <mergeCell ref="C16:D16"/>
    <mergeCell ref="E16:F16"/>
    <mergeCell ref="G16:H16"/>
    <mergeCell ref="F18:F139"/>
    <mergeCell ref="G18:I19"/>
    <mergeCell ref="K18:M19"/>
    <mergeCell ref="O18:S18"/>
    <mergeCell ref="O20:S20"/>
    <mergeCell ref="O22:S22"/>
    <mergeCell ref="O24:S24"/>
    <mergeCell ref="O27:R28"/>
    <mergeCell ref="O30:S31"/>
    <mergeCell ref="O41:R42"/>
    <mergeCell ref="O44:S45"/>
    <mergeCell ref="T30:T31"/>
    <mergeCell ref="U30:U31"/>
    <mergeCell ref="O34:R35"/>
    <mergeCell ref="O37:S38"/>
    <mergeCell ref="T37:T38"/>
    <mergeCell ref="U37:U38"/>
    <mergeCell ref="T44:T45"/>
    <mergeCell ref="U44:U45"/>
    <mergeCell ref="AY152:BB153"/>
    <mergeCell ref="BD152:BH153"/>
    <mergeCell ref="BM152:BO153"/>
    <mergeCell ref="BJ152:BK153"/>
    <mergeCell ref="U156:W156"/>
    <mergeCell ref="AA156:AC156"/>
    <mergeCell ref="AG156:AI156"/>
    <mergeCell ref="AM156:AO156"/>
    <mergeCell ref="AS156:AU156"/>
    <mergeCell ref="AS157:AU157"/>
    <mergeCell ref="U158:W158"/>
    <mergeCell ref="U160:W160"/>
    <mergeCell ref="U162:W162"/>
    <mergeCell ref="AA162:AC162"/>
    <mergeCell ref="AG162:AI162"/>
    <mergeCell ref="U164:W164"/>
    <mergeCell ref="AA164:AC164"/>
    <mergeCell ref="AG164:AI164"/>
    <mergeCell ref="U166:W166"/>
    <mergeCell ref="AA166:AC166"/>
    <mergeCell ref="Q190:T196"/>
    <mergeCell ref="AM168:AO168"/>
    <mergeCell ref="AS170:AU170"/>
    <mergeCell ref="U172:W172"/>
    <mergeCell ref="AA172:AC172"/>
    <mergeCell ref="AG172:AI172"/>
    <mergeCell ref="AM172:AO172"/>
    <mergeCell ref="AS172:AU172"/>
    <mergeCell ref="U168:W168"/>
    <mergeCell ref="AA168:AC168"/>
    <mergeCell ref="AG168:AI168"/>
    <mergeCell ref="U174:W174"/>
    <mergeCell ref="AA174:AC174"/>
    <mergeCell ref="AG174:AI174"/>
    <mergeCell ref="AM174:AO174"/>
    <mergeCell ref="AS174:AU174"/>
    <mergeCell ref="Q211:T213"/>
    <mergeCell ref="V211:V213"/>
    <mergeCell ref="AY278:BB279"/>
    <mergeCell ref="AS198:AT202"/>
    <mergeCell ref="Q203:T205"/>
    <mergeCell ref="V203:V205"/>
    <mergeCell ref="AS203:AT203"/>
    <mergeCell ref="Q207:T209"/>
    <mergeCell ref="V207:V209"/>
  </mergeCells>
  <dataValidations count="7">
    <dataValidation type="list" allowBlank="1" showInputMessage="1" showErrorMessage="1" sqref="H16">
      <formula1>R172:R173</formula1>
    </dataValidation>
    <dataValidation type="list" allowBlank="1" showInputMessage="1" showErrorMessage="1" sqref="G16">
      <formula1>Q173:Q174</formula1>
    </dataValidation>
    <dataValidation type="list" showInputMessage="1" showErrorMessage="1" sqref="U63 U29 U46 U36 U43">
      <formula1>$Q$176:$Q$179</formula1>
    </dataValidation>
    <dataValidation showDropDown="1" showInputMessage="1" showErrorMessage="1" sqref="G12 G14"/>
    <dataValidation type="list" allowBlank="1" showInputMessage="1" showErrorMessage="1" sqref="G6:I6">
      <formula1>$N$154:$N$249</formula1>
    </dataValidation>
    <dataValidation type="list" allowBlank="1" showInputMessage="1" showErrorMessage="1" sqref="G8:I8">
      <formula1>$Q$167:$Q$171</formula1>
    </dataValidation>
    <dataValidation type="list" allowBlank="1" showInputMessage="1" showErrorMessage="1" sqref="G10">
      <formula1>$Q$154:$Q$161</formula1>
    </dataValidation>
  </dataValidation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01"/>
  <sheetViews>
    <sheetView zoomScaleNormal="100" workbookViewId="0">
      <selection activeCell="T35" sqref="T35"/>
    </sheetView>
  </sheetViews>
  <sheetFormatPr defaultRowHeight="12.75" x14ac:dyDescent="0.2"/>
  <cols>
    <col min="1" max="1" width="3.7109375" customWidth="1"/>
    <col min="2" max="2" width="2.7109375" customWidth="1"/>
    <col min="3" max="3" width="5.7109375" customWidth="1"/>
    <col min="5" max="5" width="5.7109375" customWidth="1"/>
    <col min="6" max="6" width="2.7109375" customWidth="1"/>
    <col min="7" max="7" width="5.7109375" customWidth="1"/>
    <col min="9" max="9" width="5.7109375" customWidth="1"/>
    <col min="10" max="10" width="2.7109375" customWidth="1"/>
    <col min="11" max="11" width="5.7109375" customWidth="1"/>
    <col min="13" max="13" width="5.7109375" customWidth="1"/>
    <col min="17" max="17" width="10.5703125" customWidth="1"/>
    <col min="20" max="20" width="9.5703125" bestFit="1" customWidth="1"/>
    <col min="21" max="21" width="16" customWidth="1"/>
  </cols>
  <sheetData>
    <row r="1" spans="1:43" ht="13.5" customHeight="1" thickBot="1" x14ac:dyDescent="0.3">
      <c r="A1" s="1"/>
      <c r="B1" s="330" t="s">
        <v>112</v>
      </c>
      <c r="C1" s="331"/>
      <c r="D1" s="331"/>
      <c r="E1" s="332"/>
      <c r="F1" s="333"/>
      <c r="H1" s="17" t="s">
        <v>6</v>
      </c>
      <c r="I1" s="13"/>
      <c r="J1" s="343" t="s">
        <v>155</v>
      </c>
      <c r="K1" s="344"/>
      <c r="L1" s="344"/>
      <c r="M1" s="345"/>
      <c r="W1" s="43"/>
      <c r="AJ1" s="30"/>
      <c r="AK1" s="30"/>
      <c r="AL1" s="30"/>
      <c r="AM1" s="30"/>
      <c r="AN1" s="30"/>
      <c r="AO1" s="30"/>
      <c r="AP1" s="27"/>
      <c r="AQ1" s="27"/>
    </row>
    <row r="2" spans="1:43" ht="13.5" customHeight="1" thickBot="1" x14ac:dyDescent="0.3">
      <c r="A2" s="1"/>
      <c r="B2" s="334"/>
      <c r="C2" s="335"/>
      <c r="D2" s="335"/>
      <c r="E2" s="336"/>
      <c r="F2" s="337"/>
      <c r="H2" s="19" t="s">
        <v>7</v>
      </c>
      <c r="I2" s="18"/>
      <c r="J2" s="351"/>
      <c r="K2" s="352"/>
      <c r="L2" s="352"/>
      <c r="M2" s="353"/>
      <c r="W2" s="43"/>
      <c r="AJ2" s="30"/>
      <c r="AK2" s="30"/>
      <c r="AL2" s="30"/>
      <c r="AM2" s="30"/>
      <c r="AN2" s="30"/>
      <c r="AO2" s="30"/>
      <c r="AP2" s="27"/>
      <c r="AQ2" s="27"/>
    </row>
    <row r="3" spans="1:43" ht="13.5" customHeight="1" thickBot="1" x14ac:dyDescent="0.25">
      <c r="A3" s="1"/>
      <c r="B3" s="338"/>
      <c r="C3" s="339"/>
      <c r="D3" s="339"/>
      <c r="E3" s="339"/>
      <c r="F3" s="340"/>
      <c r="H3" s="20" t="s">
        <v>119</v>
      </c>
      <c r="I3" s="14"/>
      <c r="J3" s="351" t="s">
        <v>152</v>
      </c>
      <c r="K3" s="354"/>
      <c r="L3" s="354"/>
      <c r="M3" s="355"/>
      <c r="W3" s="44"/>
      <c r="AJ3" s="30"/>
      <c r="AK3" s="30"/>
      <c r="AL3" s="30"/>
      <c r="AM3" s="30"/>
      <c r="AN3" s="30"/>
      <c r="AO3" s="30"/>
      <c r="AP3" s="27"/>
      <c r="AQ3" s="27"/>
    </row>
    <row r="4" spans="1:43" ht="13.5" customHeight="1" thickBot="1" x14ac:dyDescent="0.3">
      <c r="A4" s="1"/>
      <c r="N4" s="16"/>
      <c r="O4" s="378" t="s">
        <v>143</v>
      </c>
      <c r="P4" s="379"/>
      <c r="Q4" s="379"/>
      <c r="R4" s="379"/>
      <c r="S4" s="379"/>
      <c r="T4" s="379"/>
      <c r="U4" s="379"/>
      <c r="V4" s="380"/>
      <c r="W4" s="45"/>
      <c r="AJ4" s="30"/>
      <c r="AK4" s="30"/>
      <c r="AL4" s="30"/>
      <c r="AM4" s="30"/>
      <c r="AN4" s="30"/>
      <c r="AO4" s="30"/>
      <c r="AP4" s="27"/>
      <c r="AQ4" s="27"/>
    </row>
    <row r="5" spans="1:43" ht="13.5" customHeight="1" thickTop="1" x14ac:dyDescent="0.2">
      <c r="A5" s="1"/>
      <c r="B5" s="4"/>
      <c r="C5" s="5"/>
      <c r="D5" s="5"/>
      <c r="E5" s="5"/>
      <c r="F5" s="5"/>
      <c r="G5" s="5"/>
      <c r="H5" s="5"/>
      <c r="I5" s="5"/>
      <c r="J5" s="5"/>
      <c r="K5" s="21"/>
      <c r="L5" s="21"/>
      <c r="M5" s="22"/>
      <c r="O5" s="307" t="s">
        <v>3</v>
      </c>
      <c r="P5" s="308"/>
      <c r="Q5" s="308"/>
      <c r="R5" s="308"/>
      <c r="S5" s="308"/>
      <c r="T5" s="308"/>
      <c r="U5" s="308"/>
      <c r="V5" s="309"/>
      <c r="W5" s="24"/>
      <c r="AJ5" s="30"/>
      <c r="AK5" s="30"/>
      <c r="AL5" s="30"/>
      <c r="AM5" s="30"/>
      <c r="AN5" s="30"/>
      <c r="AO5" s="30"/>
      <c r="AP5" s="27"/>
      <c r="AQ5" s="27"/>
    </row>
    <row r="6" spans="1:43" ht="13.5" customHeight="1" x14ac:dyDescent="0.25">
      <c r="A6" s="1"/>
      <c r="B6" s="120"/>
      <c r="C6" s="317" t="s">
        <v>9</v>
      </c>
      <c r="D6" s="318"/>
      <c r="E6" s="346" t="s">
        <v>11</v>
      </c>
      <c r="F6" s="347"/>
      <c r="G6" s="348" t="s">
        <v>65</v>
      </c>
      <c r="H6" s="349"/>
      <c r="I6" s="350"/>
      <c r="J6" s="121"/>
      <c r="K6" s="121"/>
      <c r="L6" s="121"/>
      <c r="M6" s="122"/>
      <c r="O6" s="307" t="s">
        <v>1</v>
      </c>
      <c r="P6" s="381"/>
      <c r="Q6" s="381"/>
      <c r="R6" s="381"/>
      <c r="S6" s="381"/>
      <c r="T6" s="381"/>
      <c r="U6" s="381"/>
      <c r="V6" s="382"/>
      <c r="W6" s="15"/>
      <c r="AJ6" s="30"/>
      <c r="AK6" s="30"/>
      <c r="AL6" s="30"/>
      <c r="AM6" s="30"/>
      <c r="AN6" s="30"/>
      <c r="AO6" s="30"/>
      <c r="AP6" s="27"/>
      <c r="AQ6" s="27"/>
    </row>
    <row r="7" spans="1:43" ht="13.5" customHeight="1" x14ac:dyDescent="0.2">
      <c r="A7" s="1"/>
      <c r="B7" s="120"/>
      <c r="C7" s="123"/>
      <c r="D7" s="123"/>
      <c r="E7" s="123"/>
      <c r="F7" s="123"/>
      <c r="G7" s="124"/>
      <c r="H7" s="124"/>
      <c r="I7" s="124"/>
      <c r="J7" s="121"/>
      <c r="K7" s="121"/>
      <c r="L7" s="121"/>
      <c r="M7" s="122"/>
      <c r="O7" s="307"/>
      <c r="P7" s="381"/>
      <c r="Q7" s="381"/>
      <c r="R7" s="381"/>
      <c r="S7" s="381"/>
      <c r="T7" s="381"/>
      <c r="U7" s="381"/>
      <c r="V7" s="382"/>
      <c r="W7" s="15"/>
      <c r="AJ7" s="30"/>
      <c r="AK7" s="30"/>
      <c r="AL7" s="30"/>
      <c r="AM7" s="30"/>
      <c r="AN7" s="30"/>
      <c r="AO7" s="30"/>
      <c r="AP7" s="27"/>
      <c r="AQ7" s="27"/>
    </row>
    <row r="8" spans="1:43" ht="13.5" customHeight="1" x14ac:dyDescent="0.25">
      <c r="A8" s="1"/>
      <c r="B8" s="125"/>
      <c r="C8" s="317" t="s">
        <v>134</v>
      </c>
      <c r="D8" s="318"/>
      <c r="E8" s="305" t="s">
        <v>11</v>
      </c>
      <c r="F8" s="306"/>
      <c r="G8" s="301" t="s">
        <v>139</v>
      </c>
      <c r="H8" s="341"/>
      <c r="I8" s="342"/>
      <c r="J8" s="121"/>
      <c r="K8" s="121"/>
      <c r="L8" s="121"/>
      <c r="M8" s="122"/>
      <c r="O8" s="307" t="s">
        <v>0</v>
      </c>
      <c r="P8" s="383"/>
      <c r="Q8" s="383"/>
      <c r="R8" s="383"/>
      <c r="S8" s="383"/>
      <c r="T8" s="383"/>
      <c r="U8" s="383"/>
      <c r="V8" s="384"/>
      <c r="W8" s="15"/>
      <c r="AJ8" s="37"/>
      <c r="AK8" s="37"/>
      <c r="AL8" s="37"/>
      <c r="AM8" s="37"/>
      <c r="AN8" s="37"/>
      <c r="AO8" s="37"/>
      <c r="AP8" s="29"/>
      <c r="AQ8" s="29"/>
    </row>
    <row r="9" spans="1:43" ht="13.5" customHeight="1" x14ac:dyDescent="0.25">
      <c r="A9" s="1"/>
      <c r="B9" s="125"/>
      <c r="C9" s="126"/>
      <c r="D9" s="126"/>
      <c r="E9" s="126"/>
      <c r="F9" s="126"/>
      <c r="G9" s="127"/>
      <c r="H9" s="127"/>
      <c r="I9" s="127"/>
      <c r="J9" s="121"/>
      <c r="K9" s="121"/>
      <c r="L9" s="121"/>
      <c r="M9" s="122"/>
      <c r="O9" s="307" t="s">
        <v>2</v>
      </c>
      <c r="P9" s="308"/>
      <c r="Q9" s="308"/>
      <c r="R9" s="308"/>
      <c r="S9" s="308"/>
      <c r="T9" s="308"/>
      <c r="U9" s="308"/>
      <c r="V9" s="309"/>
      <c r="W9" s="15"/>
      <c r="AJ9" s="38"/>
      <c r="AK9" s="38"/>
      <c r="AL9" s="37"/>
      <c r="AM9" s="37"/>
      <c r="AN9" s="37"/>
      <c r="AO9" s="37"/>
      <c r="AP9" s="29"/>
      <c r="AQ9" s="29"/>
    </row>
    <row r="10" spans="1:43" ht="13.5" customHeight="1" x14ac:dyDescent="0.25">
      <c r="A10" s="1"/>
      <c r="B10" s="125"/>
      <c r="C10" s="317" t="s">
        <v>18</v>
      </c>
      <c r="D10" s="318"/>
      <c r="E10" s="305" t="s">
        <v>11</v>
      </c>
      <c r="F10" s="306"/>
      <c r="G10" s="301" t="s">
        <v>16</v>
      </c>
      <c r="H10" s="302"/>
      <c r="I10" s="64"/>
      <c r="J10" s="121"/>
      <c r="K10" s="121"/>
      <c r="L10" s="121"/>
      <c r="M10" s="122"/>
      <c r="O10" s="310"/>
      <c r="P10" s="308"/>
      <c r="Q10" s="308"/>
      <c r="R10" s="308"/>
      <c r="S10" s="308"/>
      <c r="T10" s="308"/>
      <c r="U10" s="308"/>
      <c r="V10" s="309"/>
      <c r="W10" s="46"/>
      <c r="AJ10" s="38"/>
      <c r="AK10" s="38"/>
      <c r="AL10" s="30"/>
      <c r="AM10" s="30"/>
      <c r="AN10" s="30"/>
      <c r="AO10" s="30"/>
      <c r="AP10" s="27"/>
      <c r="AQ10" s="27"/>
    </row>
    <row r="11" spans="1:43" ht="13.5" customHeight="1" x14ac:dyDescent="0.25">
      <c r="A11" s="1"/>
      <c r="B11" s="128"/>
      <c r="C11" s="129"/>
      <c r="D11" s="129"/>
      <c r="E11" s="129"/>
      <c r="F11" s="129"/>
      <c r="G11" s="129"/>
      <c r="H11" s="129"/>
      <c r="I11" s="129"/>
      <c r="J11" s="129"/>
      <c r="K11" s="121"/>
      <c r="L11" s="121"/>
      <c r="M11" s="122"/>
      <c r="O11" s="311" t="s">
        <v>150</v>
      </c>
      <c r="P11" s="312"/>
      <c r="Q11" s="312"/>
      <c r="R11" s="312"/>
      <c r="S11" s="312"/>
      <c r="T11" s="312"/>
      <c r="U11" s="312"/>
      <c r="V11" s="313"/>
      <c r="W11" s="15"/>
      <c r="AJ11" s="15"/>
      <c r="AK11" s="15"/>
      <c r="AL11" s="15"/>
      <c r="AM11" s="15"/>
      <c r="AN11" s="30"/>
      <c r="AO11" s="30"/>
      <c r="AP11" s="27"/>
      <c r="AQ11" s="27"/>
    </row>
    <row r="12" spans="1:43" ht="13.5" customHeight="1" x14ac:dyDescent="0.25">
      <c r="A12" s="1"/>
      <c r="B12" s="125"/>
      <c r="C12" s="319" t="s">
        <v>46</v>
      </c>
      <c r="D12" s="320"/>
      <c r="E12" s="305" t="s">
        <v>45</v>
      </c>
      <c r="F12" s="306"/>
      <c r="G12" s="321">
        <v>1</v>
      </c>
      <c r="H12" s="323"/>
      <c r="I12" s="356" t="str">
        <f>TEXT(TEXT(G12,"."&amp;REPT("0",G14)&amp;"E+000"),"0"&amp;REPT(".",(G14-(1+INT(LOG10(ABS(G12)))))&gt;0)&amp; REPT("0",(G14-(1+INT(LOG10(ABS(G12)))))*((G14-(1+INT(LOG10(ABS(G12)))))&gt;0)))</f>
        <v>1.00</v>
      </c>
      <c r="J12" s="357"/>
      <c r="K12" s="358"/>
      <c r="L12" s="121"/>
      <c r="M12" s="122"/>
      <c r="O12" s="314" t="s">
        <v>151</v>
      </c>
      <c r="P12" s="315"/>
      <c r="Q12" s="315"/>
      <c r="R12" s="315"/>
      <c r="S12" s="315"/>
      <c r="T12" s="315"/>
      <c r="U12" s="315"/>
      <c r="V12" s="316"/>
      <c r="W12" s="47"/>
      <c r="AJ12" s="30"/>
      <c r="AK12" s="30"/>
      <c r="AL12" s="30"/>
      <c r="AM12" s="30"/>
      <c r="AN12" s="37"/>
      <c r="AO12" s="37"/>
      <c r="AP12" s="29"/>
      <c r="AQ12" s="29"/>
    </row>
    <row r="13" spans="1:43" ht="13.5" customHeight="1" x14ac:dyDescent="0.2">
      <c r="A13" s="1"/>
      <c r="B13" s="220"/>
      <c r="C13" s="131"/>
      <c r="D13" s="131"/>
      <c r="E13" s="131"/>
      <c r="F13" s="131"/>
      <c r="G13" s="131"/>
      <c r="H13" s="131"/>
      <c r="I13" s="131"/>
      <c r="J13" s="123"/>
      <c r="K13" s="121"/>
      <c r="L13" s="121"/>
      <c r="M13" s="122"/>
      <c r="O13" s="219"/>
      <c r="P13" s="221"/>
      <c r="Q13" s="221"/>
      <c r="R13" s="221"/>
      <c r="S13" s="221"/>
      <c r="T13" s="221"/>
      <c r="U13" s="221"/>
      <c r="V13" s="222"/>
      <c r="W13" s="15"/>
      <c r="X13" s="3"/>
      <c r="AJ13" s="37"/>
      <c r="AK13" s="37"/>
      <c r="AL13" s="37"/>
      <c r="AM13" s="37"/>
      <c r="AN13" s="37"/>
      <c r="AO13" s="37"/>
      <c r="AP13" s="29"/>
      <c r="AQ13" s="29"/>
    </row>
    <row r="14" spans="1:43" ht="13.5" customHeight="1" x14ac:dyDescent="0.25">
      <c r="A14" s="1"/>
      <c r="B14" s="220"/>
      <c r="C14" s="319" t="s">
        <v>89</v>
      </c>
      <c r="D14" s="320"/>
      <c r="E14" s="305" t="s">
        <v>45</v>
      </c>
      <c r="F14" s="306"/>
      <c r="G14" s="321">
        <v>3</v>
      </c>
      <c r="H14" s="322"/>
      <c r="I14" s="132"/>
      <c r="J14" s="123"/>
      <c r="K14" s="121"/>
      <c r="L14" s="121"/>
      <c r="M14" s="122"/>
      <c r="N14" s="10"/>
      <c r="O14" s="372" t="s">
        <v>144</v>
      </c>
      <c r="P14" s="373"/>
      <c r="Q14" s="373"/>
      <c r="R14" s="373"/>
      <c r="S14" s="373"/>
      <c r="T14" s="373"/>
      <c r="U14" s="373"/>
      <c r="V14" s="374"/>
      <c r="W14" s="47"/>
      <c r="X14" s="3"/>
      <c r="AJ14" s="37"/>
      <c r="AK14" s="37"/>
      <c r="AL14" s="37"/>
      <c r="AM14" s="37"/>
      <c r="AN14" s="37"/>
      <c r="AO14" s="37"/>
      <c r="AP14" s="29"/>
      <c r="AQ14" s="29"/>
    </row>
    <row r="15" spans="1:43" ht="13.5" customHeight="1" x14ac:dyDescent="0.2">
      <c r="A15" s="1"/>
      <c r="B15" s="324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6"/>
      <c r="N15" s="10"/>
      <c r="O15" s="372"/>
      <c r="P15" s="373"/>
      <c r="Q15" s="373"/>
      <c r="R15" s="373"/>
      <c r="S15" s="373"/>
      <c r="T15" s="373"/>
      <c r="U15" s="373"/>
      <c r="V15" s="374"/>
      <c r="W15" s="47"/>
      <c r="X15" s="3"/>
      <c r="AJ15" s="37"/>
      <c r="AK15" s="37"/>
      <c r="AL15" s="37"/>
      <c r="AM15" s="37"/>
      <c r="AN15" s="37"/>
      <c r="AO15" s="37"/>
      <c r="AP15" s="29"/>
      <c r="AQ15" s="29"/>
    </row>
    <row r="16" spans="1:43" ht="13.5" customHeight="1" thickBot="1" x14ac:dyDescent="0.3">
      <c r="A16" s="1"/>
      <c r="B16" s="220"/>
      <c r="C16" s="319" t="s">
        <v>124</v>
      </c>
      <c r="D16" s="327"/>
      <c r="E16" s="328" t="s">
        <v>45</v>
      </c>
      <c r="F16" s="329"/>
      <c r="G16" s="303">
        <v>99</v>
      </c>
      <c r="H16" s="304"/>
      <c r="I16" s="23"/>
      <c r="J16" s="123"/>
      <c r="K16" s="121"/>
      <c r="L16" s="121"/>
      <c r="M16" s="122"/>
      <c r="N16" s="10"/>
      <c r="O16" s="375"/>
      <c r="P16" s="376"/>
      <c r="Q16" s="376"/>
      <c r="R16" s="376"/>
      <c r="S16" s="376"/>
      <c r="T16" s="376"/>
      <c r="U16" s="376"/>
      <c r="V16" s="377"/>
      <c r="W16" s="224"/>
      <c r="X16" s="3"/>
      <c r="AJ16" s="37"/>
      <c r="AK16" s="37"/>
      <c r="AL16" s="37"/>
      <c r="AM16" s="37"/>
      <c r="AN16" s="37"/>
      <c r="AO16" s="37"/>
      <c r="AP16" s="29"/>
      <c r="AQ16" s="29"/>
    </row>
    <row r="17" spans="1:43" ht="13.5" customHeight="1" thickBot="1" x14ac:dyDescent="0.25">
      <c r="A17" s="1"/>
      <c r="B17" s="220"/>
      <c r="C17" s="131"/>
      <c r="D17" s="131"/>
      <c r="E17" s="131"/>
      <c r="F17" s="131"/>
      <c r="G17" s="133"/>
      <c r="H17" s="133"/>
      <c r="I17" s="133"/>
      <c r="J17" s="123"/>
      <c r="K17" s="121"/>
      <c r="L17" s="121"/>
      <c r="M17" s="122"/>
      <c r="N17" s="10"/>
      <c r="O17" s="178"/>
      <c r="P17" s="178"/>
      <c r="W17" s="47"/>
      <c r="X17" s="3"/>
      <c r="AJ17" s="37"/>
      <c r="AK17" s="37"/>
      <c r="AL17" s="37"/>
      <c r="AM17" s="37"/>
      <c r="AN17" s="37"/>
      <c r="AO17" s="37"/>
      <c r="AP17" s="29"/>
      <c r="AQ17" s="29"/>
    </row>
    <row r="18" spans="1:43" ht="13.5" customHeight="1" thickBot="1" x14ac:dyDescent="0.3">
      <c r="A18" s="1"/>
      <c r="B18" s="120"/>
      <c r="C18" s="67"/>
      <c r="D18" s="134" t="s">
        <v>120</v>
      </c>
      <c r="E18" s="135"/>
      <c r="F18" s="300"/>
      <c r="G18" s="366" t="s">
        <v>121</v>
      </c>
      <c r="H18" s="367"/>
      <c r="I18" s="368"/>
      <c r="J18" s="123"/>
      <c r="K18" s="360" t="s">
        <v>145</v>
      </c>
      <c r="L18" s="361"/>
      <c r="M18" s="362"/>
      <c r="N18" s="10"/>
      <c r="O18" s="259" t="s">
        <v>142</v>
      </c>
      <c r="P18" s="260"/>
      <c r="Q18" s="260"/>
      <c r="R18" s="260"/>
      <c r="S18" s="260"/>
      <c r="T18" s="61" t="s">
        <v>45</v>
      </c>
      <c r="U18" s="118">
        <f>MAX(D20:D139)</f>
        <v>200</v>
      </c>
      <c r="V18" s="65" t="str">
        <f>IF(G10=0,"Units?",G10)</f>
        <v>ug/L</v>
      </c>
      <c r="W18" s="47"/>
      <c r="X18" s="3"/>
      <c r="AJ18" s="37"/>
      <c r="AK18" s="37"/>
      <c r="AL18" s="37"/>
      <c r="AM18" s="37"/>
      <c r="AN18" s="37"/>
      <c r="AO18" s="37"/>
      <c r="AP18" s="29"/>
      <c r="AQ18" s="29"/>
    </row>
    <row r="19" spans="1:43" ht="13.5" customHeight="1" thickBot="1" x14ac:dyDescent="0.25">
      <c r="A19" s="1"/>
      <c r="B19" s="120"/>
      <c r="C19" s="68"/>
      <c r="D19" s="70"/>
      <c r="E19" s="69"/>
      <c r="F19" s="300"/>
      <c r="G19" s="369"/>
      <c r="H19" s="370"/>
      <c r="I19" s="371"/>
      <c r="J19" s="123"/>
      <c r="K19" s="363"/>
      <c r="L19" s="364"/>
      <c r="M19" s="365"/>
      <c r="W19" s="47"/>
      <c r="X19" s="3"/>
      <c r="AJ19" s="37"/>
      <c r="AK19" s="37"/>
      <c r="AL19" s="37"/>
      <c r="AM19" s="37"/>
      <c r="AN19" s="37"/>
      <c r="AO19" s="37"/>
      <c r="AP19" s="29"/>
      <c r="AQ19" s="29"/>
    </row>
    <row r="20" spans="1:43" ht="13.5" customHeight="1" thickBot="1" x14ac:dyDescent="0.25">
      <c r="A20" s="2">
        <v>1</v>
      </c>
      <c r="B20" s="120"/>
      <c r="C20" s="68"/>
      <c r="D20" s="179">
        <v>200</v>
      </c>
      <c r="E20" s="69"/>
      <c r="F20" s="300"/>
      <c r="G20" s="136"/>
      <c r="H20" s="137" t="str">
        <f>IF(D20="ND","&lt;"&amp;$I$12,IF(D20=0,"",TEXT(TEXT(D20,"."&amp;REPT("0",$G$14)&amp;"E+000"),"0"&amp;REPT(".",($G$14-(1+INT(LOG10(ABS(D20)))))&gt;0)&amp;REPT("0",($G$14-(1+INT(LOG10(ABS(D20)))))*(($G$14-(1+INT(LOG10(ABS(D20)))))&gt;0)))))</f>
        <v>200</v>
      </c>
      <c r="I20" s="138"/>
      <c r="J20" s="123"/>
      <c r="K20" s="68"/>
      <c r="L20" s="139"/>
      <c r="M20" s="140"/>
      <c r="O20" s="259" t="s">
        <v>97</v>
      </c>
      <c r="P20" s="260"/>
      <c r="Q20" s="260"/>
      <c r="R20" s="260"/>
      <c r="S20" s="260"/>
      <c r="T20" s="61" t="s">
        <v>45</v>
      </c>
      <c r="U20" s="119" t="str">
        <f>TEXT(TEXT(AV200,"."&amp;REPT("0",$G$14)&amp;"E+000"),"0"&amp;REPT(".",($G$14-(1+INT(LOG10(ABS(AV200)))))&gt;0)&amp; REPT("0",($G$14-(1+INT(LOG10(ABS(AV200)))))*(($G$14-(1+INT(LOG10(ABS(AV200)))))&gt;0)))</f>
        <v>0.600</v>
      </c>
      <c r="W20" s="47"/>
      <c r="X20" s="3"/>
      <c r="AJ20" s="37"/>
      <c r="AK20" s="37"/>
      <c r="AL20" s="37"/>
      <c r="AM20" s="37"/>
      <c r="AN20" s="37"/>
      <c r="AO20" s="37"/>
      <c r="AP20" s="29"/>
      <c r="AQ20" s="29"/>
    </row>
    <row r="21" spans="1:43" ht="13.5" customHeight="1" thickBot="1" x14ac:dyDescent="0.25">
      <c r="A21" s="2">
        <v>2</v>
      </c>
      <c r="B21" s="120"/>
      <c r="C21" s="68"/>
      <c r="D21" s="179">
        <v>200</v>
      </c>
      <c r="E21" s="69"/>
      <c r="F21" s="300"/>
      <c r="G21" s="136"/>
      <c r="H21" s="137" t="str">
        <f>IF(D21="ND","&lt;"&amp;$I$12,IF(D21=0,"",TEXT(TEXT(D21,"."&amp;REPT("0",$G$14)&amp;"E+000"),"0"&amp;REPT(".",($G$14-(1+INT(LOG10(ABS(D21)))))&gt;0)&amp;REPT("0",($G$14-(1+INT(LOG10(ABS(D21)))))*(($G$14-(1+INT(LOG10(ABS(D21)))))&gt;0)))))</f>
        <v>200</v>
      </c>
      <c r="I21" s="138"/>
      <c r="J21" s="123"/>
      <c r="K21" s="68"/>
      <c r="L21" s="139"/>
      <c r="M21" s="141"/>
      <c r="W21" s="47"/>
      <c r="X21" s="3"/>
      <c r="AJ21" s="37"/>
      <c r="AK21" s="37"/>
      <c r="AL21" s="37"/>
      <c r="AM21" s="37"/>
      <c r="AN21" s="37"/>
      <c r="AO21" s="37"/>
      <c r="AP21" s="29"/>
      <c r="AQ21" s="29"/>
    </row>
    <row r="22" spans="1:43" ht="13.5" customHeight="1" thickBot="1" x14ac:dyDescent="0.25">
      <c r="A22" s="2">
        <v>3</v>
      </c>
      <c r="B22" s="120"/>
      <c r="C22" s="68"/>
      <c r="D22" s="179">
        <v>200</v>
      </c>
      <c r="E22" s="69"/>
      <c r="F22" s="300"/>
      <c r="G22" s="136"/>
      <c r="H22" s="137" t="str">
        <f>IF(D22="ND","&lt;"&amp;$I$12,IF(D22=0,"",TEXT(TEXT(D22,"."&amp;REPT("0",$G$14)&amp;"E+000"),"0"&amp;REPT(".",($G$14-(1+INT(LOG10(ABS(D22)))))&gt;0)&amp;REPT("0",($G$14-(1+INT(LOG10(ABS(D22)))))*(($G$14-(1+INT(LOG10(ABS(D22)))))&gt;0)))))</f>
        <v>200</v>
      </c>
      <c r="I22" s="138"/>
      <c r="J22" s="123"/>
      <c r="K22" s="68"/>
      <c r="L22" s="139"/>
      <c r="M22" s="142"/>
      <c r="O22" s="261" t="s">
        <v>130</v>
      </c>
      <c r="P22" s="262"/>
      <c r="Q22" s="262"/>
      <c r="R22" s="262"/>
      <c r="S22" s="262"/>
      <c r="T22" s="61" t="s">
        <v>45</v>
      </c>
      <c r="U22" s="119" t="str">
        <f>TEXT(TEXT(AU203,"."&amp;REPT("0",$G$14)&amp;"E+000"),"0"&amp;REPT(".",($G$14-(1+INT(LOG10(ABS(AU203)))))&gt;0)&amp; REPT("0",($G$14-(1+INT(LOG10(ABS(AU203)))))*(($G$14-(1+INT(LOG10(ABS(AU203)))))&gt;0)))</f>
        <v>5.62</v>
      </c>
      <c r="W22" s="47"/>
      <c r="X22" s="3"/>
      <c r="AJ22" s="37"/>
      <c r="AK22" s="37"/>
      <c r="AL22" s="37"/>
      <c r="AM22" s="37"/>
      <c r="AN22" s="37"/>
      <c r="AO22" s="37"/>
      <c r="AP22" s="29"/>
      <c r="AQ22" s="29"/>
    </row>
    <row r="23" spans="1:43" ht="13.5" customHeight="1" thickBot="1" x14ac:dyDescent="0.25">
      <c r="A23" s="2">
        <v>4</v>
      </c>
      <c r="B23" s="120"/>
      <c r="C23" s="68"/>
      <c r="D23" s="179"/>
      <c r="E23" s="69"/>
      <c r="F23" s="300"/>
      <c r="G23" s="136"/>
      <c r="H23" s="137" t="str">
        <f>IF(D23="ND","&lt;"&amp;$I$12,IF(D23=0,"",TEXT(TEXT(D23,"."&amp;REPT("0",$G$14)&amp;"E+000"),"0"&amp;REPT(".",($G$14-(1+INT(LOG10(ABS(D23)))))&gt;0)&amp;REPT("0",($G$14-(1+INT(LOG10(ABS(D23)))))*(($G$14-(1+INT(LOG10(ABS(D23)))))&gt;0)))))</f>
        <v/>
      </c>
      <c r="I23" s="138"/>
      <c r="J23" s="123"/>
      <c r="K23" s="68"/>
      <c r="L23" s="139"/>
      <c r="M23" s="142"/>
      <c r="W23" s="34"/>
      <c r="X23" s="3"/>
      <c r="AJ23" s="37"/>
      <c r="AK23" s="37"/>
      <c r="AL23" s="37"/>
      <c r="AM23" s="37"/>
      <c r="AN23" s="37"/>
      <c r="AO23" s="37"/>
      <c r="AP23" s="29"/>
      <c r="AQ23" s="29"/>
    </row>
    <row r="24" spans="1:43" ht="13.5" customHeight="1" thickBot="1" x14ac:dyDescent="0.25">
      <c r="A24" s="2">
        <v>5</v>
      </c>
      <c r="B24" s="120"/>
      <c r="C24" s="68"/>
      <c r="D24" s="179"/>
      <c r="E24" s="69"/>
      <c r="F24" s="300"/>
      <c r="G24" s="136"/>
      <c r="H24" s="137" t="str">
        <f t="shared" ref="H24:H87" si="0">IF(D24="ND","&lt;"&amp;$I$12,IF(D24=0,"",TEXT(TEXT(D24,"."&amp;REPT("0",$G$14)&amp;"E+000"),"0"&amp;REPT(".",($G$14-(1+INT(LOG10(ABS(D24)))))&gt;0)&amp;REPT("0",($G$14-(1+INT(LOG10(ABS(D24)))))*(($G$14-(1+INT(LOG10(ABS(D24)))))&gt;0)))))</f>
        <v/>
      </c>
      <c r="I24" s="138"/>
      <c r="J24" s="123"/>
      <c r="K24" s="68"/>
      <c r="L24" s="139"/>
      <c r="M24" s="142"/>
      <c r="N24" s="62"/>
      <c r="O24" s="263" t="s">
        <v>125</v>
      </c>
      <c r="P24" s="260"/>
      <c r="Q24" s="260"/>
      <c r="R24" s="260"/>
      <c r="S24" s="260"/>
      <c r="T24" s="63" t="s">
        <v>45</v>
      </c>
      <c r="U24" s="204">
        <f>1*(TEXT(TEXT(AV198,"."&amp;REPT("0",$G$14)&amp;"E+000"),"0"&amp;REPT(".",($G$14-(1+INT(LOG10(ABS(AV198)))))&gt;0)&amp; REPT("0",($G$14-(1+INT(LOG10(ABS(AV198)))))*(($G$14-(1+INT(LOG10(ABS(AV198)))))&gt;0))))</f>
        <v>1120</v>
      </c>
      <c r="V24" s="65" t="str">
        <f>IF(G10=0,"Units?",G10)</f>
        <v>ug/L</v>
      </c>
      <c r="W24" s="34"/>
      <c r="X24" s="3"/>
      <c r="AJ24" s="37"/>
      <c r="AK24" s="37"/>
      <c r="AL24" s="37"/>
      <c r="AM24" s="37"/>
      <c r="AN24" s="37"/>
      <c r="AO24" s="37"/>
      <c r="AP24" s="29"/>
      <c r="AQ24" s="29"/>
    </row>
    <row r="25" spans="1:43" ht="13.5" customHeight="1" x14ac:dyDescent="0.2">
      <c r="A25" s="2">
        <v>6</v>
      </c>
      <c r="B25" s="120"/>
      <c r="C25" s="68"/>
      <c r="D25" s="179"/>
      <c r="E25" s="69"/>
      <c r="F25" s="300"/>
      <c r="G25" s="136"/>
      <c r="H25" s="137" t="str">
        <f t="shared" si="0"/>
        <v/>
      </c>
      <c r="I25" s="138"/>
      <c r="J25" s="123"/>
      <c r="K25" s="68"/>
      <c r="L25" s="139"/>
      <c r="M25" s="142"/>
      <c r="O25" s="3"/>
      <c r="Q25" s="3"/>
      <c r="T25" s="3"/>
      <c r="U25" s="182"/>
      <c r="W25" s="15"/>
      <c r="X25" s="3"/>
      <c r="AJ25" s="37"/>
      <c r="AK25" s="37"/>
      <c r="AL25" s="37"/>
      <c r="AM25" s="37"/>
      <c r="AN25" s="37"/>
      <c r="AO25" s="37"/>
      <c r="AP25" s="29"/>
      <c r="AQ25" s="29"/>
    </row>
    <row r="26" spans="1:43" ht="13.5" customHeight="1" thickBot="1" x14ac:dyDescent="0.25">
      <c r="A26" s="2">
        <v>7</v>
      </c>
      <c r="B26" s="120"/>
      <c r="C26" s="68"/>
      <c r="D26" s="179"/>
      <c r="E26" s="69"/>
      <c r="F26" s="300"/>
      <c r="G26" s="136"/>
      <c r="H26" s="137" t="str">
        <f t="shared" si="0"/>
        <v/>
      </c>
      <c r="I26" s="138"/>
      <c r="J26" s="123"/>
      <c r="K26" s="68"/>
      <c r="L26" s="195"/>
      <c r="M26" s="142"/>
      <c r="W26" s="15"/>
      <c r="X26" s="3"/>
      <c r="AJ26" s="37"/>
      <c r="AK26" s="37"/>
      <c r="AL26" s="37"/>
      <c r="AM26" s="37"/>
      <c r="AN26" s="37"/>
      <c r="AO26" s="37"/>
      <c r="AP26" s="29"/>
      <c r="AQ26" s="29"/>
    </row>
    <row r="27" spans="1:43" ht="13.5" customHeight="1" x14ac:dyDescent="0.2">
      <c r="A27" s="2">
        <v>8</v>
      </c>
      <c r="B27" s="120"/>
      <c r="C27" s="68"/>
      <c r="D27" s="179"/>
      <c r="E27" s="69"/>
      <c r="F27" s="300"/>
      <c r="G27" s="136"/>
      <c r="H27" s="137" t="str">
        <f t="shared" si="0"/>
        <v/>
      </c>
      <c r="I27" s="138"/>
      <c r="J27" s="123"/>
      <c r="K27" s="68"/>
      <c r="L27" s="139"/>
      <c r="M27" s="142"/>
      <c r="O27" s="272" t="s">
        <v>147</v>
      </c>
      <c r="P27" s="273"/>
      <c r="Q27" s="273"/>
      <c r="R27" s="273"/>
      <c r="S27" s="196" t="s">
        <v>45</v>
      </c>
      <c r="T27" s="197">
        <v>846</v>
      </c>
      <c r="U27" s="198" t="str">
        <f>IF($G$10=0,"Units?",$G$10)</f>
        <v>ug/L</v>
      </c>
      <c r="V27" s="11"/>
      <c r="W27" s="33"/>
      <c r="AJ27" s="37"/>
      <c r="AK27" s="37"/>
      <c r="AL27" s="37"/>
      <c r="AM27" s="37"/>
      <c r="AN27" s="37"/>
      <c r="AO27" s="37"/>
      <c r="AP27" s="29"/>
      <c r="AQ27" s="29"/>
    </row>
    <row r="28" spans="1:43" ht="13.5" customHeight="1" thickBot="1" x14ac:dyDescent="0.25">
      <c r="A28" s="2">
        <v>9</v>
      </c>
      <c r="B28" s="120"/>
      <c r="C28" s="68"/>
      <c r="D28" s="179"/>
      <c r="E28" s="69"/>
      <c r="F28" s="300"/>
      <c r="G28" s="136"/>
      <c r="H28" s="137" t="str">
        <f t="shared" si="0"/>
        <v/>
      </c>
      <c r="I28" s="138"/>
      <c r="J28" s="123"/>
      <c r="K28" s="68"/>
      <c r="L28" s="139"/>
      <c r="M28" s="142"/>
      <c r="O28" s="274"/>
      <c r="P28" s="275"/>
      <c r="Q28" s="275"/>
      <c r="R28" s="275"/>
      <c r="S28" s="199"/>
      <c r="T28" s="200"/>
      <c r="U28" s="201"/>
      <c r="V28" s="11"/>
      <c r="W28" s="33"/>
      <c r="AJ28" s="37"/>
      <c r="AK28" s="37"/>
      <c r="AL28" s="37"/>
      <c r="AM28" s="37"/>
      <c r="AN28" s="37"/>
      <c r="AO28" s="37"/>
      <c r="AP28" s="29"/>
      <c r="AQ28" s="29"/>
    </row>
    <row r="29" spans="1:43" ht="13.5" customHeight="1" thickBot="1" x14ac:dyDescent="0.25">
      <c r="A29" s="2">
        <v>10</v>
      </c>
      <c r="B29" s="120"/>
      <c r="C29" s="68"/>
      <c r="D29" s="179"/>
      <c r="E29" s="69"/>
      <c r="F29" s="300"/>
      <c r="G29" s="136"/>
      <c r="H29" s="137" t="str">
        <f t="shared" si="0"/>
        <v/>
      </c>
      <c r="I29" s="138"/>
      <c r="J29" s="123"/>
      <c r="K29" s="68"/>
      <c r="L29" s="139"/>
      <c r="M29" s="142"/>
      <c r="O29" s="188"/>
      <c r="P29" s="189"/>
      <c r="Q29" s="33"/>
      <c r="R29" s="33"/>
      <c r="S29" s="33"/>
      <c r="T29" s="187"/>
      <c r="U29" s="187"/>
      <c r="V29" s="11"/>
      <c r="W29" s="15"/>
      <c r="AJ29" s="37"/>
      <c r="AK29" s="37"/>
      <c r="AL29" s="37"/>
      <c r="AM29" s="37"/>
      <c r="AN29" s="37"/>
      <c r="AO29" s="37"/>
      <c r="AP29" s="29"/>
      <c r="AQ29" s="29"/>
    </row>
    <row r="30" spans="1:43" ht="13.5" customHeight="1" x14ac:dyDescent="0.2">
      <c r="A30" s="2">
        <v>11</v>
      </c>
      <c r="B30" s="120"/>
      <c r="C30" s="68"/>
      <c r="D30" s="179"/>
      <c r="E30" s="69"/>
      <c r="F30" s="300"/>
      <c r="G30" s="136"/>
      <c r="H30" s="137" t="str">
        <f t="shared" si="0"/>
        <v/>
      </c>
      <c r="I30" s="138"/>
      <c r="J30" s="123"/>
      <c r="K30" s="68"/>
      <c r="L30" s="139"/>
      <c r="M30" s="142"/>
      <c r="O30" s="266" t="s">
        <v>122</v>
      </c>
      <c r="P30" s="267"/>
      <c r="Q30" s="267"/>
      <c r="R30" s="267"/>
      <c r="S30" s="267"/>
      <c r="T30" s="270" t="s">
        <v>45</v>
      </c>
      <c r="U30" s="264" t="str">
        <f>IF(T27="","N/A", IF(U24&gt;=T27,"YES","NO"))</f>
        <v>YES</v>
      </c>
      <c r="V30" s="11"/>
      <c r="W30" s="15"/>
      <c r="AJ30" s="37"/>
      <c r="AK30" s="37"/>
      <c r="AL30" s="37"/>
      <c r="AM30" s="37"/>
      <c r="AN30" s="37"/>
      <c r="AO30" s="37"/>
      <c r="AP30" s="29"/>
      <c r="AQ30" s="29"/>
    </row>
    <row r="31" spans="1:43" ht="13.5" customHeight="1" thickBot="1" x14ac:dyDescent="0.25">
      <c r="A31" s="2">
        <v>12</v>
      </c>
      <c r="B31" s="120"/>
      <c r="C31" s="68"/>
      <c r="D31" s="179"/>
      <c r="E31" s="69"/>
      <c r="F31" s="300"/>
      <c r="G31" s="136"/>
      <c r="H31" s="137" t="str">
        <f t="shared" si="0"/>
        <v/>
      </c>
      <c r="I31" s="138"/>
      <c r="J31" s="123"/>
      <c r="K31" s="68"/>
      <c r="L31" s="139"/>
      <c r="M31" s="142"/>
      <c r="O31" s="268"/>
      <c r="P31" s="269"/>
      <c r="Q31" s="269"/>
      <c r="R31" s="269"/>
      <c r="S31" s="269"/>
      <c r="T31" s="271"/>
      <c r="U31" s="265"/>
      <c r="V31" s="202"/>
      <c r="W31" s="15"/>
      <c r="AJ31" s="37"/>
      <c r="AK31" s="37"/>
      <c r="AL31" s="37"/>
      <c r="AM31" s="37"/>
      <c r="AN31" s="37"/>
      <c r="AO31" s="37"/>
      <c r="AP31" s="29"/>
      <c r="AQ31" s="29"/>
    </row>
    <row r="32" spans="1:43" ht="13.5" customHeight="1" x14ac:dyDescent="0.2">
      <c r="A32" s="2">
        <v>13</v>
      </c>
      <c r="B32" s="120"/>
      <c r="C32" s="68"/>
      <c r="D32" s="179"/>
      <c r="E32" s="69"/>
      <c r="F32" s="300"/>
      <c r="G32" s="136"/>
      <c r="H32" s="137" t="str">
        <f t="shared" si="0"/>
        <v/>
      </c>
      <c r="I32" s="138"/>
      <c r="J32" s="123"/>
      <c r="K32" s="68"/>
      <c r="L32" s="139"/>
      <c r="M32" s="142"/>
      <c r="V32" s="11"/>
      <c r="W32" s="15"/>
      <c r="AJ32" s="37"/>
      <c r="AK32" s="37"/>
      <c r="AL32" s="37"/>
      <c r="AM32" s="37"/>
      <c r="AN32" s="37"/>
      <c r="AO32" s="37"/>
      <c r="AP32" s="29"/>
      <c r="AQ32" s="29"/>
    </row>
    <row r="33" spans="1:43" ht="13.5" customHeight="1" thickBot="1" x14ac:dyDescent="0.25">
      <c r="A33" s="2">
        <v>14</v>
      </c>
      <c r="B33" s="120"/>
      <c r="C33" s="68"/>
      <c r="D33" s="179"/>
      <c r="E33" s="69"/>
      <c r="F33" s="300"/>
      <c r="G33" s="136"/>
      <c r="H33" s="137" t="str">
        <f t="shared" si="0"/>
        <v/>
      </c>
      <c r="I33" s="138"/>
      <c r="J33" s="123"/>
      <c r="K33" s="68"/>
      <c r="L33" s="139"/>
      <c r="M33" s="142"/>
      <c r="V33" s="203"/>
      <c r="W33" s="15"/>
      <c r="AJ33" s="37"/>
      <c r="AK33" s="37"/>
      <c r="AL33" s="37"/>
      <c r="AM33" s="37"/>
      <c r="AN33" s="37"/>
      <c r="AO33" s="37"/>
      <c r="AP33" s="29"/>
      <c r="AQ33" s="29"/>
    </row>
    <row r="34" spans="1:43" ht="13.5" customHeight="1" x14ac:dyDescent="0.2">
      <c r="A34" s="2">
        <v>15</v>
      </c>
      <c r="B34" s="120"/>
      <c r="C34" s="68"/>
      <c r="D34" s="179"/>
      <c r="E34" s="69"/>
      <c r="F34" s="300"/>
      <c r="G34" s="136"/>
      <c r="H34" s="137" t="str">
        <f t="shared" si="0"/>
        <v/>
      </c>
      <c r="I34" s="138"/>
      <c r="J34" s="123"/>
      <c r="K34" s="68"/>
      <c r="L34" s="139"/>
      <c r="M34" s="142"/>
      <c r="O34" s="272" t="s">
        <v>148</v>
      </c>
      <c r="P34" s="273"/>
      <c r="Q34" s="273"/>
      <c r="R34" s="273"/>
      <c r="S34" s="196" t="s">
        <v>45</v>
      </c>
      <c r="T34" s="197">
        <v>1713</v>
      </c>
      <c r="U34" s="198" t="str">
        <f>IF($G$10=0,"Units?",$G$10)</f>
        <v>ug/L</v>
      </c>
      <c r="W34" s="15"/>
      <c r="AJ34" s="37"/>
      <c r="AK34" s="37"/>
      <c r="AL34" s="37"/>
      <c r="AM34" s="37"/>
      <c r="AN34" s="37"/>
      <c r="AO34" s="37"/>
      <c r="AP34" s="29"/>
      <c r="AQ34" s="29"/>
    </row>
    <row r="35" spans="1:43" ht="13.5" customHeight="1" thickBot="1" x14ac:dyDescent="0.25">
      <c r="A35" s="2">
        <v>16</v>
      </c>
      <c r="B35" s="120"/>
      <c r="C35" s="68"/>
      <c r="D35" s="179"/>
      <c r="E35" s="69"/>
      <c r="F35" s="300"/>
      <c r="G35" s="136"/>
      <c r="H35" s="137" t="str">
        <f t="shared" si="0"/>
        <v/>
      </c>
      <c r="I35" s="138"/>
      <c r="J35" s="123"/>
      <c r="K35" s="68"/>
      <c r="L35" s="139"/>
      <c r="M35" s="142"/>
      <c r="O35" s="274"/>
      <c r="P35" s="275"/>
      <c r="Q35" s="275"/>
      <c r="R35" s="275"/>
      <c r="S35" s="199"/>
      <c r="T35" s="200"/>
      <c r="U35" s="201"/>
      <c r="V35" s="181"/>
      <c r="W35" s="48"/>
      <c r="AJ35" s="37"/>
      <c r="AK35" s="37"/>
      <c r="AL35" s="37"/>
      <c r="AM35" s="37"/>
      <c r="AN35" s="37"/>
      <c r="AO35" s="37"/>
      <c r="AP35" s="29"/>
      <c r="AQ35" s="29"/>
    </row>
    <row r="36" spans="1:43" ht="13.5" customHeight="1" thickBot="1" x14ac:dyDescent="0.25">
      <c r="A36" s="2">
        <v>17</v>
      </c>
      <c r="B36" s="120"/>
      <c r="C36" s="68"/>
      <c r="D36" s="179"/>
      <c r="E36" s="69"/>
      <c r="F36" s="300"/>
      <c r="G36" s="136"/>
      <c r="H36" s="137" t="str">
        <f t="shared" si="0"/>
        <v/>
      </c>
      <c r="I36" s="138"/>
      <c r="J36" s="123"/>
      <c r="K36" s="68"/>
      <c r="L36" s="139"/>
      <c r="M36" s="142"/>
      <c r="O36" s="188"/>
      <c r="P36" s="189"/>
      <c r="Q36" s="33"/>
      <c r="R36" s="33"/>
      <c r="S36" s="33"/>
      <c r="T36" s="187"/>
      <c r="U36" s="187"/>
      <c r="V36" s="42"/>
      <c r="W36" s="15"/>
      <c r="AJ36" s="37"/>
      <c r="AK36" s="37"/>
      <c r="AL36" s="37"/>
      <c r="AM36" s="37"/>
      <c r="AN36" s="37"/>
      <c r="AO36" s="37"/>
      <c r="AP36" s="29"/>
      <c r="AQ36" s="29"/>
    </row>
    <row r="37" spans="1:43" ht="13.5" customHeight="1" x14ac:dyDescent="0.2">
      <c r="A37" s="2">
        <v>18</v>
      </c>
      <c r="B37" s="120"/>
      <c r="C37" s="68"/>
      <c r="D37" s="179"/>
      <c r="E37" s="69"/>
      <c r="F37" s="300"/>
      <c r="G37" s="136"/>
      <c r="H37" s="137" t="str">
        <f t="shared" si="0"/>
        <v/>
      </c>
      <c r="I37" s="138"/>
      <c r="J37" s="123"/>
      <c r="K37" s="68"/>
      <c r="L37" s="139"/>
      <c r="M37" s="142"/>
      <c r="O37" s="266" t="s">
        <v>153</v>
      </c>
      <c r="P37" s="267"/>
      <c r="Q37" s="267"/>
      <c r="R37" s="267"/>
      <c r="S37" s="267"/>
      <c r="T37" s="270" t="s">
        <v>45</v>
      </c>
      <c r="U37" s="264" t="str">
        <f>IF(T34="","N/A", IF(U24&gt;=T34,"YES","NO"))</f>
        <v>NO</v>
      </c>
      <c r="V37" s="218"/>
      <c r="W37" s="15"/>
      <c r="AJ37" s="37"/>
      <c r="AK37" s="37"/>
      <c r="AL37" s="37"/>
      <c r="AM37" s="37"/>
      <c r="AN37" s="37"/>
      <c r="AO37" s="37"/>
      <c r="AP37" s="29"/>
      <c r="AQ37" s="29"/>
    </row>
    <row r="38" spans="1:43" ht="13.5" customHeight="1" thickBot="1" x14ac:dyDescent="0.25">
      <c r="A38" s="2">
        <v>19</v>
      </c>
      <c r="B38" s="120"/>
      <c r="C38" s="68"/>
      <c r="D38" s="179"/>
      <c r="E38" s="69"/>
      <c r="F38" s="300"/>
      <c r="G38" s="136"/>
      <c r="H38" s="137" t="str">
        <f t="shared" si="0"/>
        <v/>
      </c>
      <c r="I38" s="138"/>
      <c r="J38" s="123"/>
      <c r="K38" s="68"/>
      <c r="L38" s="139"/>
      <c r="M38" s="142"/>
      <c r="O38" s="268"/>
      <c r="P38" s="269"/>
      <c r="Q38" s="269"/>
      <c r="R38" s="269"/>
      <c r="S38" s="269"/>
      <c r="T38" s="271"/>
      <c r="U38" s="265"/>
      <c r="V38" s="34"/>
      <c r="W38" s="15"/>
      <c r="AJ38" s="37"/>
      <c r="AK38" s="37"/>
      <c r="AL38" s="37"/>
      <c r="AM38" s="37"/>
      <c r="AN38" s="37"/>
      <c r="AO38" s="37"/>
      <c r="AP38" s="29"/>
      <c r="AQ38" s="29"/>
    </row>
    <row r="39" spans="1:43" ht="13.5" customHeight="1" x14ac:dyDescent="0.2">
      <c r="A39" s="2">
        <v>20</v>
      </c>
      <c r="B39" s="120"/>
      <c r="C39" s="68"/>
      <c r="D39" s="179"/>
      <c r="E39" s="69"/>
      <c r="F39" s="300"/>
      <c r="G39" s="136"/>
      <c r="H39" s="137" t="str">
        <f t="shared" si="0"/>
        <v/>
      </c>
      <c r="I39" s="138"/>
      <c r="J39" s="123"/>
      <c r="K39" s="68"/>
      <c r="L39" s="143"/>
      <c r="M39" s="142"/>
      <c r="O39" s="54"/>
      <c r="P39" s="54"/>
      <c r="Q39" s="54"/>
      <c r="R39" s="15"/>
      <c r="S39" s="33"/>
      <c r="T39" s="55"/>
      <c r="U39" s="15"/>
      <c r="V39" s="34"/>
      <c r="W39" s="15"/>
      <c r="AJ39" s="37"/>
      <c r="AK39" s="37"/>
      <c r="AL39" s="37"/>
      <c r="AM39" s="37"/>
      <c r="AN39" s="37"/>
      <c r="AO39" s="37"/>
      <c r="AP39" s="29"/>
      <c r="AQ39" s="29"/>
    </row>
    <row r="40" spans="1:43" ht="13.5" customHeight="1" thickBot="1" x14ac:dyDescent="0.25">
      <c r="A40" s="2">
        <v>21</v>
      </c>
      <c r="B40" s="120"/>
      <c r="C40" s="68"/>
      <c r="D40" s="179"/>
      <c r="E40" s="69"/>
      <c r="F40" s="300"/>
      <c r="G40" s="136"/>
      <c r="H40" s="137" t="str">
        <f t="shared" si="0"/>
        <v/>
      </c>
      <c r="I40" s="138"/>
      <c r="J40" s="123"/>
      <c r="K40" s="68"/>
      <c r="L40" s="143"/>
      <c r="M40" s="142"/>
      <c r="O40" s="207"/>
      <c r="P40" s="15"/>
      <c r="Q40" s="15"/>
      <c r="R40" s="15"/>
      <c r="S40" s="15"/>
      <c r="T40" s="208"/>
      <c r="U40" s="209"/>
      <c r="W40" s="15"/>
      <c r="AJ40" s="37"/>
      <c r="AK40" s="37"/>
      <c r="AL40" s="37"/>
      <c r="AM40" s="37"/>
      <c r="AN40" s="37"/>
      <c r="AO40" s="37"/>
      <c r="AP40" s="29"/>
      <c r="AQ40" s="29"/>
    </row>
    <row r="41" spans="1:43" ht="13.5" customHeight="1" thickBot="1" x14ac:dyDescent="0.25">
      <c r="A41" s="2">
        <v>22</v>
      </c>
      <c r="B41" s="120"/>
      <c r="C41" s="68"/>
      <c r="D41" s="179"/>
      <c r="E41" s="69"/>
      <c r="F41" s="300"/>
      <c r="G41" s="136"/>
      <c r="H41" s="137" t="str">
        <f t="shared" si="0"/>
        <v/>
      </c>
      <c r="I41" s="138"/>
      <c r="J41" s="123"/>
      <c r="K41" s="144"/>
      <c r="L41" s="145"/>
      <c r="M41" s="146"/>
      <c r="O41" s="272" t="s">
        <v>149</v>
      </c>
      <c r="P41" s="273"/>
      <c r="Q41" s="273"/>
      <c r="R41" s="273"/>
      <c r="S41" s="196" t="s">
        <v>45</v>
      </c>
      <c r="T41" s="197"/>
      <c r="U41" s="198" t="str">
        <f>IF($G$10=0,"Units?",$G$10)</f>
        <v>ug/L</v>
      </c>
      <c r="W41" s="15"/>
      <c r="AJ41" s="37"/>
      <c r="AK41" s="37"/>
      <c r="AL41" s="37"/>
      <c r="AM41" s="37"/>
      <c r="AN41" s="37"/>
      <c r="AO41" s="37"/>
      <c r="AP41" s="29"/>
      <c r="AQ41" s="29"/>
    </row>
    <row r="42" spans="1:43" ht="13.5" customHeight="1" thickTop="1" thickBot="1" x14ac:dyDescent="0.25">
      <c r="A42" s="2">
        <v>23</v>
      </c>
      <c r="B42" s="120"/>
      <c r="C42" s="68"/>
      <c r="D42" s="179"/>
      <c r="E42" s="69"/>
      <c r="F42" s="300"/>
      <c r="G42" s="136"/>
      <c r="H42" s="137" t="str">
        <f t="shared" si="0"/>
        <v/>
      </c>
      <c r="I42" s="138"/>
      <c r="J42" s="147"/>
      <c r="K42" s="64"/>
      <c r="L42" s="132"/>
      <c r="M42" s="64"/>
      <c r="O42" s="274"/>
      <c r="P42" s="275"/>
      <c r="Q42" s="275"/>
      <c r="R42" s="275"/>
      <c r="S42" s="199"/>
      <c r="T42" s="200"/>
      <c r="U42" s="201"/>
      <c r="AJ42" s="37"/>
      <c r="AK42" s="37"/>
      <c r="AL42" s="37"/>
      <c r="AM42" s="37"/>
      <c r="AN42" s="37"/>
      <c r="AO42" s="37"/>
      <c r="AP42" s="29"/>
      <c r="AQ42" s="29"/>
    </row>
    <row r="43" spans="1:43" ht="13.5" customHeight="1" thickBot="1" x14ac:dyDescent="0.25">
      <c r="A43" s="2">
        <v>24</v>
      </c>
      <c r="B43" s="120"/>
      <c r="C43" s="68"/>
      <c r="D43" s="179"/>
      <c r="E43" s="69"/>
      <c r="F43" s="300"/>
      <c r="G43" s="136"/>
      <c r="H43" s="137" t="str">
        <f t="shared" si="0"/>
        <v/>
      </c>
      <c r="I43" s="138"/>
      <c r="J43" s="147"/>
      <c r="K43" s="64"/>
      <c r="L43" s="64"/>
      <c r="M43" s="64"/>
      <c r="O43" s="188"/>
      <c r="P43" s="189"/>
      <c r="Q43" s="33"/>
      <c r="R43" s="33"/>
      <c r="S43" s="33"/>
      <c r="T43" s="187"/>
      <c r="U43" s="187"/>
      <c r="W43" s="47"/>
      <c r="AJ43" s="37"/>
      <c r="AK43" s="37"/>
      <c r="AL43" s="37"/>
      <c r="AM43" s="37"/>
      <c r="AN43" s="37"/>
      <c r="AO43" s="37"/>
      <c r="AP43" s="29"/>
      <c r="AQ43" s="29"/>
    </row>
    <row r="44" spans="1:43" ht="13.5" customHeight="1" x14ac:dyDescent="0.2">
      <c r="A44" s="2">
        <v>25</v>
      </c>
      <c r="B44" s="120"/>
      <c r="C44" s="68"/>
      <c r="D44" s="179"/>
      <c r="E44" s="69"/>
      <c r="F44" s="300"/>
      <c r="G44" s="136"/>
      <c r="H44" s="137" t="str">
        <f t="shared" si="0"/>
        <v/>
      </c>
      <c r="I44" s="138"/>
      <c r="J44" s="147"/>
      <c r="K44" s="64"/>
      <c r="L44" s="64"/>
      <c r="M44" s="64"/>
      <c r="O44" s="266" t="s">
        <v>154</v>
      </c>
      <c r="P44" s="267"/>
      <c r="Q44" s="267"/>
      <c r="R44" s="267"/>
      <c r="S44" s="267"/>
      <c r="T44" s="270" t="s">
        <v>45</v>
      </c>
      <c r="U44" s="264" t="str">
        <f>IF(T41="","N/A",IF(U24&gt;=T41,"YES","NO"))</f>
        <v>N/A</v>
      </c>
      <c r="V44" s="11"/>
      <c r="W44" s="47"/>
      <c r="AJ44" s="37"/>
      <c r="AK44" s="37"/>
      <c r="AL44" s="37"/>
      <c r="AM44" s="37"/>
      <c r="AN44" s="30"/>
      <c r="AO44" s="30"/>
      <c r="AP44" s="27"/>
      <c r="AQ44" s="27"/>
    </row>
    <row r="45" spans="1:43" ht="13.5" customHeight="1" thickBot="1" x14ac:dyDescent="0.25">
      <c r="A45" s="2">
        <v>26</v>
      </c>
      <c r="B45" s="120"/>
      <c r="C45" s="68"/>
      <c r="D45" s="179"/>
      <c r="E45" s="69"/>
      <c r="F45" s="300"/>
      <c r="G45" s="136"/>
      <c r="H45" s="137" t="str">
        <f t="shared" si="0"/>
        <v/>
      </c>
      <c r="I45" s="138"/>
      <c r="J45" s="147"/>
      <c r="K45" s="64"/>
      <c r="L45" s="64"/>
      <c r="M45" s="64"/>
      <c r="N45" s="223">
        <f>10/1.1</f>
        <v>9.0909090909090899</v>
      </c>
      <c r="O45" s="268"/>
      <c r="P45" s="269"/>
      <c r="Q45" s="269"/>
      <c r="R45" s="269"/>
      <c r="S45" s="269"/>
      <c r="T45" s="271"/>
      <c r="U45" s="265"/>
      <c r="V45" s="11"/>
      <c r="W45" s="47"/>
      <c r="AJ45" s="30"/>
      <c r="AK45" s="30"/>
      <c r="AL45" s="30"/>
      <c r="AM45" s="30"/>
      <c r="AN45" s="30"/>
      <c r="AO45" s="30"/>
      <c r="AP45" s="27"/>
      <c r="AQ45" s="27"/>
    </row>
    <row r="46" spans="1:43" ht="13.5" customHeight="1" x14ac:dyDescent="0.2">
      <c r="A46" s="2">
        <v>27</v>
      </c>
      <c r="B46" s="120"/>
      <c r="C46" s="68"/>
      <c r="D46" s="179"/>
      <c r="E46" s="69"/>
      <c r="F46" s="300"/>
      <c r="G46" s="136"/>
      <c r="H46" s="137" t="str">
        <f t="shared" si="0"/>
        <v/>
      </c>
      <c r="I46" s="138"/>
      <c r="J46" s="147"/>
      <c r="K46" s="64"/>
      <c r="L46" s="64"/>
      <c r="M46" s="64"/>
      <c r="O46" s="213"/>
      <c r="P46" s="214"/>
      <c r="Q46" s="39"/>
      <c r="R46" s="39"/>
      <c r="S46" s="33"/>
      <c r="T46" s="187"/>
      <c r="U46" s="187"/>
      <c r="V46" s="11"/>
      <c r="W46" s="47"/>
      <c r="AJ46" s="30"/>
      <c r="AK46" s="30"/>
      <c r="AL46" s="30"/>
      <c r="AM46" s="30"/>
      <c r="AN46" s="30"/>
      <c r="AO46" s="30"/>
      <c r="AP46" s="27"/>
      <c r="AQ46" s="27"/>
    </row>
    <row r="47" spans="1:43" ht="13.5" customHeight="1" x14ac:dyDescent="0.2">
      <c r="A47" s="2">
        <v>28</v>
      </c>
      <c r="B47" s="120"/>
      <c r="C47" s="68"/>
      <c r="D47" s="179"/>
      <c r="E47" s="69"/>
      <c r="F47" s="300"/>
      <c r="G47" s="136"/>
      <c r="H47" s="137" t="str">
        <f t="shared" si="0"/>
        <v/>
      </c>
      <c r="I47" s="138"/>
      <c r="J47" s="147"/>
      <c r="K47" s="64"/>
      <c r="L47" s="64"/>
      <c r="M47" s="64"/>
      <c r="N47" t="s">
        <v>146</v>
      </c>
      <c r="O47" s="212"/>
      <c r="P47" s="33"/>
      <c r="Q47" s="33"/>
      <c r="R47" s="33"/>
      <c r="S47" s="33"/>
      <c r="T47" s="154"/>
      <c r="U47" s="177"/>
      <c r="V47" s="11"/>
      <c r="W47" s="47"/>
      <c r="AJ47" s="30"/>
      <c r="AK47" s="30"/>
      <c r="AL47" s="30"/>
      <c r="AM47" s="30"/>
      <c r="AN47" s="30"/>
      <c r="AO47" s="30"/>
      <c r="AP47" s="27"/>
      <c r="AQ47" s="27"/>
    </row>
    <row r="48" spans="1:43" ht="13.5" customHeight="1" x14ac:dyDescent="0.2">
      <c r="A48" s="2">
        <v>29</v>
      </c>
      <c r="B48" s="120"/>
      <c r="C48" s="68"/>
      <c r="D48" s="179"/>
      <c r="E48" s="69"/>
      <c r="F48" s="300"/>
      <c r="G48" s="136"/>
      <c r="H48" s="137" t="str">
        <f t="shared" si="0"/>
        <v/>
      </c>
      <c r="I48" s="138"/>
      <c r="J48" s="147"/>
      <c r="K48" s="64"/>
      <c r="L48" s="64"/>
      <c r="M48" s="64"/>
      <c r="O48" s="212"/>
      <c r="P48" s="190"/>
      <c r="Q48" s="212"/>
      <c r="R48" s="212"/>
      <c r="S48" s="33"/>
      <c r="T48" s="187"/>
      <c r="U48" s="187"/>
      <c r="V48" s="11"/>
      <c r="W48" s="47"/>
      <c r="AJ48" s="30"/>
      <c r="AK48" s="30"/>
      <c r="AL48" s="30"/>
      <c r="AM48" s="30"/>
      <c r="AN48" s="30"/>
      <c r="AO48" s="30"/>
      <c r="AP48" s="27"/>
      <c r="AQ48" s="27"/>
    </row>
    <row r="49" spans="1:43" ht="13.5" customHeight="1" x14ac:dyDescent="0.2">
      <c r="A49" s="2">
        <v>30</v>
      </c>
      <c r="B49" s="120"/>
      <c r="C49" s="68"/>
      <c r="D49" s="179"/>
      <c r="E49" s="69"/>
      <c r="F49" s="300"/>
      <c r="G49" s="136"/>
      <c r="H49" s="137" t="str">
        <f t="shared" si="0"/>
        <v/>
      </c>
      <c r="I49" s="138"/>
      <c r="J49" s="147"/>
      <c r="K49" s="64"/>
      <c r="L49" s="64"/>
      <c r="M49" s="64"/>
      <c r="O49" s="212"/>
      <c r="P49" s="11"/>
      <c r="Q49" s="11"/>
      <c r="R49" s="11"/>
      <c r="S49" s="11"/>
      <c r="T49" s="23"/>
      <c r="U49" s="23"/>
      <c r="V49" s="11"/>
      <c r="W49" s="47"/>
      <c r="AJ49" s="30"/>
      <c r="AK49" s="30"/>
      <c r="AL49" s="30"/>
      <c r="AM49" s="30"/>
      <c r="AN49" s="30"/>
      <c r="AO49" s="30"/>
      <c r="AP49" s="27"/>
      <c r="AQ49" s="27"/>
    </row>
    <row r="50" spans="1:43" ht="13.5" customHeight="1" x14ac:dyDescent="0.2">
      <c r="A50" s="2">
        <v>31</v>
      </c>
      <c r="B50" s="120"/>
      <c r="C50" s="68"/>
      <c r="D50" s="179"/>
      <c r="E50" s="69"/>
      <c r="F50" s="300"/>
      <c r="G50" s="136"/>
      <c r="H50" s="137" t="str">
        <f t="shared" si="0"/>
        <v/>
      </c>
      <c r="I50" s="138"/>
      <c r="J50" s="147"/>
      <c r="K50" s="64"/>
      <c r="L50" s="64"/>
      <c r="M50" s="64"/>
      <c r="O50" s="212"/>
      <c r="P50" s="215"/>
      <c r="Q50" s="212"/>
      <c r="R50" s="212"/>
      <c r="S50" s="33"/>
      <c r="T50" s="187"/>
      <c r="U50" s="187"/>
      <c r="V50" s="11"/>
      <c r="W50" s="47"/>
      <c r="AJ50" s="30"/>
      <c r="AK50" s="30"/>
      <c r="AL50" s="30"/>
      <c r="AM50" s="30"/>
      <c r="AN50" s="30"/>
      <c r="AO50" s="30"/>
      <c r="AP50" s="27"/>
      <c r="AQ50" s="27"/>
    </row>
    <row r="51" spans="1:43" ht="13.5" customHeight="1" x14ac:dyDescent="0.2">
      <c r="A51" s="2">
        <v>32</v>
      </c>
      <c r="B51" s="120"/>
      <c r="C51" s="68"/>
      <c r="D51" s="179"/>
      <c r="E51" s="69"/>
      <c r="F51" s="300"/>
      <c r="G51" s="136"/>
      <c r="H51" s="137" t="str">
        <f t="shared" si="0"/>
        <v/>
      </c>
      <c r="I51" s="138"/>
      <c r="J51" s="147"/>
      <c r="K51" s="64"/>
      <c r="L51" s="64"/>
      <c r="M51" s="64"/>
      <c r="N51" s="184"/>
      <c r="O51" s="11"/>
      <c r="P51" s="11"/>
      <c r="Q51" s="11"/>
      <c r="R51" s="11"/>
      <c r="S51" s="11"/>
      <c r="T51" s="11"/>
      <c r="U51" s="11"/>
      <c r="V51" s="11"/>
      <c r="W51" s="47"/>
      <c r="AJ51" s="30"/>
      <c r="AK51" s="30"/>
      <c r="AL51" s="30"/>
      <c r="AM51" s="30"/>
      <c r="AN51" s="30"/>
      <c r="AO51" s="30"/>
      <c r="AP51" s="27"/>
      <c r="AQ51" s="27"/>
    </row>
    <row r="52" spans="1:43" ht="13.5" customHeight="1" x14ac:dyDescent="0.2">
      <c r="A52" s="2">
        <v>33</v>
      </c>
      <c r="B52" s="120"/>
      <c r="C52" s="68"/>
      <c r="D52" s="179"/>
      <c r="E52" s="69"/>
      <c r="F52" s="300"/>
      <c r="G52" s="136"/>
      <c r="H52" s="137" t="str">
        <f t="shared" si="0"/>
        <v/>
      </c>
      <c r="I52" s="138"/>
      <c r="J52" s="147"/>
      <c r="K52" s="64"/>
      <c r="L52" s="64"/>
      <c r="M52" s="64"/>
      <c r="N52" s="184"/>
      <c r="O52" s="190"/>
      <c r="P52" s="212"/>
      <c r="Q52" s="212"/>
      <c r="R52" s="39"/>
      <c r="S52" s="191"/>
      <c r="T52" s="192"/>
      <c r="U52" s="15"/>
      <c r="V52" s="11"/>
      <c r="W52" s="47"/>
      <c r="AJ52" s="30"/>
      <c r="AK52" s="30"/>
      <c r="AL52" s="30"/>
      <c r="AM52" s="30"/>
      <c r="AN52" s="30"/>
      <c r="AO52" s="30"/>
      <c r="AP52" s="27"/>
      <c r="AQ52" s="27"/>
    </row>
    <row r="53" spans="1:43" ht="13.5" customHeight="1" x14ac:dyDescent="0.2">
      <c r="A53" s="2">
        <v>34</v>
      </c>
      <c r="B53" s="120"/>
      <c r="C53" s="68"/>
      <c r="D53" s="179"/>
      <c r="E53" s="69"/>
      <c r="F53" s="300"/>
      <c r="G53" s="136"/>
      <c r="H53" s="137" t="str">
        <f t="shared" si="0"/>
        <v/>
      </c>
      <c r="I53" s="138"/>
      <c r="J53" s="147"/>
      <c r="K53" s="64"/>
      <c r="L53" s="64"/>
      <c r="M53" s="64"/>
      <c r="N53" s="184"/>
      <c r="O53" s="212"/>
      <c r="P53" s="212"/>
      <c r="Q53" s="212"/>
      <c r="R53" s="39"/>
      <c r="S53" s="193"/>
      <c r="T53" s="194"/>
      <c r="U53" s="15"/>
      <c r="V53" s="11"/>
      <c r="W53" s="15"/>
      <c r="AJ53" s="30"/>
      <c r="AK53" s="30"/>
      <c r="AL53" s="30"/>
      <c r="AM53" s="30"/>
      <c r="AN53" s="30"/>
      <c r="AO53" s="30"/>
      <c r="AP53" s="27"/>
      <c r="AQ53" s="27"/>
    </row>
    <row r="54" spans="1:43" ht="13.5" customHeight="1" x14ac:dyDescent="0.2">
      <c r="A54" s="2">
        <v>35</v>
      </c>
      <c r="B54" s="120"/>
      <c r="C54" s="68"/>
      <c r="D54" s="179"/>
      <c r="E54" s="69"/>
      <c r="F54" s="300"/>
      <c r="G54" s="136"/>
      <c r="H54" s="137" t="str">
        <f t="shared" si="0"/>
        <v/>
      </c>
      <c r="I54" s="138"/>
      <c r="J54" s="147"/>
      <c r="K54" s="64"/>
      <c r="L54" s="64"/>
      <c r="M54" s="64"/>
      <c r="N54" s="184"/>
      <c r="O54" s="205"/>
      <c r="P54" s="35"/>
      <c r="Q54" s="35"/>
      <c r="R54" s="35"/>
      <c r="S54" s="35"/>
      <c r="T54" s="35"/>
      <c r="U54" s="35"/>
      <c r="V54" s="11"/>
      <c r="W54" s="15"/>
      <c r="AJ54" s="30"/>
      <c r="AK54" s="30"/>
      <c r="AL54" s="30"/>
      <c r="AM54" s="30"/>
      <c r="AN54" s="30"/>
      <c r="AO54" s="30"/>
      <c r="AP54" s="27"/>
      <c r="AQ54" s="27"/>
    </row>
    <row r="55" spans="1:43" ht="13.5" customHeight="1" x14ac:dyDescent="0.2">
      <c r="A55" s="2">
        <v>36</v>
      </c>
      <c r="B55" s="120"/>
      <c r="C55" s="68"/>
      <c r="D55" s="179"/>
      <c r="E55" s="69"/>
      <c r="F55" s="300"/>
      <c r="G55" s="136"/>
      <c r="H55" s="137" t="str">
        <f t="shared" si="0"/>
        <v/>
      </c>
      <c r="I55" s="138"/>
      <c r="J55" s="147"/>
      <c r="K55" s="64"/>
      <c r="L55" s="64"/>
      <c r="M55" s="64"/>
      <c r="N55" s="184"/>
      <c r="O55" s="207"/>
      <c r="P55" s="15"/>
      <c r="Q55" s="15"/>
      <c r="R55" s="15"/>
      <c r="S55" s="51"/>
      <c r="T55" s="206"/>
      <c r="U55" s="187"/>
      <c r="V55" s="11"/>
      <c r="W55" s="15"/>
      <c r="AJ55" s="15"/>
      <c r="AK55" s="15"/>
      <c r="AL55" s="15"/>
      <c r="AM55" s="15"/>
      <c r="AN55" s="15"/>
      <c r="AO55" s="15"/>
    </row>
    <row r="56" spans="1:43" ht="13.5" customHeight="1" x14ac:dyDescent="0.2">
      <c r="A56" s="2">
        <v>37</v>
      </c>
      <c r="B56" s="120"/>
      <c r="C56" s="68"/>
      <c r="D56" s="179"/>
      <c r="E56" s="69"/>
      <c r="F56" s="300"/>
      <c r="G56" s="136"/>
      <c r="H56" s="137" t="str">
        <f t="shared" si="0"/>
        <v/>
      </c>
      <c r="I56" s="138"/>
      <c r="J56" s="147"/>
      <c r="K56" s="64"/>
      <c r="L56" s="64"/>
      <c r="M56" s="64"/>
      <c r="N56" s="184"/>
      <c r="O56" s="54"/>
      <c r="P56" s="54"/>
      <c r="Q56" s="54"/>
      <c r="R56" s="15"/>
      <c r="S56" s="33"/>
      <c r="T56" s="55"/>
      <c r="U56" s="15"/>
      <c r="V56" s="11"/>
      <c r="W56" s="15"/>
      <c r="AJ56" s="15"/>
      <c r="AK56" s="15"/>
      <c r="AL56" s="15"/>
      <c r="AM56" s="15"/>
      <c r="AN56" s="15"/>
      <c r="AO56" s="15"/>
    </row>
    <row r="57" spans="1:43" ht="13.5" customHeight="1" x14ac:dyDescent="0.2">
      <c r="A57" s="2">
        <v>38</v>
      </c>
      <c r="B57" s="120"/>
      <c r="C57" s="68"/>
      <c r="D57" s="179"/>
      <c r="E57" s="69"/>
      <c r="F57" s="300"/>
      <c r="G57" s="136"/>
      <c r="H57" s="137" t="str">
        <f t="shared" si="0"/>
        <v/>
      </c>
      <c r="I57" s="138"/>
      <c r="J57" s="147"/>
      <c r="K57" s="64"/>
      <c r="L57" s="64"/>
      <c r="M57" s="64"/>
      <c r="N57" s="184"/>
      <c r="O57" s="207"/>
      <c r="P57" s="15"/>
      <c r="Q57" s="15"/>
      <c r="R57" s="15"/>
      <c r="S57" s="15"/>
      <c r="T57" s="208"/>
      <c r="U57" s="209"/>
      <c r="V57" s="11"/>
      <c r="W57" s="15"/>
      <c r="AJ57" s="15"/>
      <c r="AK57" s="15"/>
      <c r="AL57" s="15"/>
      <c r="AM57" s="15"/>
      <c r="AN57" s="15"/>
      <c r="AO57" s="15"/>
    </row>
    <row r="58" spans="1:43" ht="13.5" customHeight="1" x14ac:dyDescent="0.2">
      <c r="A58" s="2">
        <v>39</v>
      </c>
      <c r="B58" s="120"/>
      <c r="C58" s="68"/>
      <c r="D58" s="179"/>
      <c r="E58" s="69"/>
      <c r="F58" s="300"/>
      <c r="G58" s="136"/>
      <c r="H58" s="137" t="str">
        <f t="shared" si="0"/>
        <v/>
      </c>
      <c r="I58" s="138"/>
      <c r="J58" s="147"/>
      <c r="K58" s="64"/>
      <c r="L58" s="64"/>
      <c r="M58" s="64"/>
      <c r="N58" s="184"/>
      <c r="O58" s="15"/>
      <c r="P58" s="15"/>
      <c r="Q58" s="15"/>
      <c r="R58" s="15"/>
      <c r="S58" s="15"/>
      <c r="T58" s="210"/>
      <c r="U58" s="211"/>
      <c r="V58" s="11"/>
      <c r="W58" s="15"/>
      <c r="AJ58" s="15"/>
      <c r="AK58" s="15"/>
      <c r="AL58" s="15"/>
      <c r="AM58" s="15"/>
      <c r="AN58" s="15"/>
      <c r="AO58" s="15"/>
    </row>
    <row r="59" spans="1:43" ht="13.5" customHeight="1" x14ac:dyDescent="0.2">
      <c r="A59" s="2">
        <v>40</v>
      </c>
      <c r="B59" s="120"/>
      <c r="C59" s="68"/>
      <c r="D59" s="179"/>
      <c r="E59" s="69"/>
      <c r="F59" s="300"/>
      <c r="G59" s="136"/>
      <c r="H59" s="137" t="str">
        <f t="shared" si="0"/>
        <v/>
      </c>
      <c r="I59" s="138"/>
      <c r="J59" s="147"/>
      <c r="K59" s="64"/>
      <c r="L59" s="64"/>
      <c r="M59" s="64"/>
      <c r="N59" s="184"/>
      <c r="O59" s="11"/>
      <c r="P59" s="11"/>
      <c r="Q59" s="11"/>
      <c r="R59" s="11"/>
      <c r="S59" s="11"/>
      <c r="T59" s="11"/>
      <c r="U59" s="11"/>
      <c r="V59" s="11"/>
      <c r="W59" s="45"/>
      <c r="AJ59" s="15"/>
      <c r="AK59" s="15"/>
      <c r="AL59" s="15"/>
      <c r="AM59" s="15"/>
      <c r="AN59" s="15"/>
      <c r="AO59" s="15"/>
    </row>
    <row r="60" spans="1:43" ht="13.5" customHeight="1" x14ac:dyDescent="0.2">
      <c r="A60" s="2">
        <v>41</v>
      </c>
      <c r="B60" s="120"/>
      <c r="C60" s="68"/>
      <c r="D60" s="179"/>
      <c r="E60" s="69"/>
      <c r="F60" s="300"/>
      <c r="G60" s="136"/>
      <c r="H60" s="137" t="str">
        <f t="shared" si="0"/>
        <v/>
      </c>
      <c r="I60" s="138"/>
      <c r="J60" s="147"/>
      <c r="K60" s="64"/>
      <c r="L60" s="64"/>
      <c r="M60" s="64"/>
      <c r="N60" s="184"/>
      <c r="O60" s="11"/>
      <c r="P60" s="11"/>
      <c r="Q60" s="11"/>
      <c r="R60" s="11"/>
      <c r="S60" s="11"/>
      <c r="T60" s="11"/>
      <c r="U60" s="11"/>
      <c r="V60" s="11"/>
      <c r="W60" s="15"/>
      <c r="AJ60" s="15"/>
      <c r="AK60" s="15"/>
      <c r="AL60" s="15"/>
      <c r="AM60" s="15"/>
      <c r="AN60" s="15"/>
      <c r="AO60" s="15"/>
    </row>
    <row r="61" spans="1:43" ht="13.5" customHeight="1" x14ac:dyDescent="0.2">
      <c r="A61" s="2">
        <v>42</v>
      </c>
      <c r="B61" s="120"/>
      <c r="C61" s="68"/>
      <c r="D61" s="179"/>
      <c r="E61" s="69"/>
      <c r="F61" s="300"/>
      <c r="G61" s="136"/>
      <c r="H61" s="137" t="str">
        <f t="shared" si="0"/>
        <v/>
      </c>
      <c r="I61" s="138"/>
      <c r="J61" s="147"/>
      <c r="K61" s="64"/>
      <c r="L61" s="64"/>
      <c r="M61" s="64"/>
      <c r="N61" s="184"/>
      <c r="O61" s="190"/>
      <c r="P61" s="212"/>
      <c r="Q61" s="212"/>
      <c r="R61" s="185"/>
      <c r="S61" s="186"/>
      <c r="T61" s="11"/>
      <c r="U61" s="11"/>
      <c r="V61" s="11"/>
      <c r="W61" s="15"/>
      <c r="AJ61" s="15"/>
      <c r="AK61" s="15"/>
      <c r="AL61" s="15"/>
      <c r="AM61" s="15"/>
      <c r="AN61" s="15"/>
      <c r="AO61" s="15"/>
    </row>
    <row r="62" spans="1:43" ht="13.5" customHeight="1" x14ac:dyDescent="0.2">
      <c r="A62" s="2">
        <v>43</v>
      </c>
      <c r="B62" s="120"/>
      <c r="C62" s="68"/>
      <c r="D62" s="179"/>
      <c r="E62" s="69"/>
      <c r="F62" s="300"/>
      <c r="G62" s="136"/>
      <c r="H62" s="137" t="str">
        <f t="shared" si="0"/>
        <v/>
      </c>
      <c r="I62" s="138"/>
      <c r="J62" s="147"/>
      <c r="K62" s="64"/>
      <c r="L62" s="64"/>
      <c r="M62" s="64"/>
      <c r="N62" s="184"/>
      <c r="O62" s="11"/>
      <c r="P62" s="11"/>
      <c r="Q62" s="11"/>
      <c r="R62" s="11"/>
      <c r="S62" s="11"/>
      <c r="T62" s="11"/>
      <c r="U62" s="11"/>
      <c r="V62" s="11"/>
      <c r="W62" s="15"/>
      <c r="AJ62" s="15"/>
      <c r="AK62" s="15"/>
      <c r="AL62" s="15"/>
      <c r="AM62" s="15"/>
      <c r="AN62" s="15"/>
      <c r="AO62" s="15"/>
    </row>
    <row r="63" spans="1:43" ht="13.5" customHeight="1" x14ac:dyDescent="0.2">
      <c r="A63" s="2">
        <v>44</v>
      </c>
      <c r="B63" s="120"/>
      <c r="C63" s="68"/>
      <c r="D63" s="179"/>
      <c r="E63" s="69"/>
      <c r="F63" s="300"/>
      <c r="G63" s="136"/>
      <c r="H63" s="137" t="str">
        <f t="shared" si="0"/>
        <v/>
      </c>
      <c r="I63" s="138"/>
      <c r="J63" s="147"/>
      <c r="K63" s="64"/>
      <c r="L63" s="64"/>
      <c r="M63" s="64"/>
      <c r="N63" s="184"/>
      <c r="O63" s="213"/>
      <c r="P63" s="214"/>
      <c r="Q63" s="39"/>
      <c r="R63" s="39"/>
      <c r="S63" s="33"/>
      <c r="T63" s="187"/>
      <c r="U63" s="187"/>
      <c r="V63" s="11"/>
      <c r="W63" s="15"/>
      <c r="AJ63" s="15"/>
      <c r="AK63" s="15"/>
      <c r="AL63" s="15"/>
      <c r="AM63" s="15"/>
      <c r="AN63" s="15"/>
      <c r="AO63" s="15"/>
    </row>
    <row r="64" spans="1:43" ht="13.5" customHeight="1" x14ac:dyDescent="0.2">
      <c r="A64" s="2">
        <v>45</v>
      </c>
      <c r="B64" s="120"/>
      <c r="C64" s="68"/>
      <c r="D64" s="179"/>
      <c r="E64" s="69"/>
      <c r="F64" s="300"/>
      <c r="G64" s="136"/>
      <c r="H64" s="137" t="str">
        <f t="shared" si="0"/>
        <v/>
      </c>
      <c r="I64" s="138"/>
      <c r="J64" s="147"/>
      <c r="K64" s="64"/>
      <c r="L64" s="64"/>
      <c r="M64" s="64"/>
      <c r="N64" s="184"/>
      <c r="O64" s="212"/>
      <c r="P64" s="33"/>
      <c r="Q64" s="33"/>
      <c r="R64" s="33"/>
      <c r="S64" s="33"/>
      <c r="T64" s="154"/>
      <c r="U64" s="177"/>
      <c r="V64" s="11"/>
      <c r="W64" s="15"/>
      <c r="AJ64" s="15"/>
      <c r="AK64" s="15"/>
      <c r="AL64" s="15"/>
      <c r="AM64" s="15"/>
      <c r="AN64" s="15"/>
      <c r="AO64" s="15"/>
    </row>
    <row r="65" spans="1:41" ht="13.5" customHeight="1" x14ac:dyDescent="0.2">
      <c r="A65" s="2">
        <v>46</v>
      </c>
      <c r="B65" s="120"/>
      <c r="C65" s="68"/>
      <c r="D65" s="179"/>
      <c r="E65" s="69"/>
      <c r="F65" s="300"/>
      <c r="G65" s="136"/>
      <c r="H65" s="137" t="str">
        <f t="shared" si="0"/>
        <v/>
      </c>
      <c r="I65" s="138"/>
      <c r="J65" s="147"/>
      <c r="K65" s="64"/>
      <c r="L65" s="64"/>
      <c r="M65" s="64"/>
      <c r="N65" s="184"/>
      <c r="O65" s="212"/>
      <c r="P65" s="190"/>
      <c r="Q65" s="212"/>
      <c r="R65" s="212"/>
      <c r="S65" s="33"/>
      <c r="T65" s="187"/>
      <c r="U65" s="187"/>
      <c r="V65" s="11"/>
      <c r="W65" s="45"/>
      <c r="AJ65" s="15"/>
      <c r="AK65" s="15"/>
      <c r="AL65" s="15"/>
      <c r="AM65" s="15"/>
      <c r="AN65" s="15"/>
      <c r="AO65" s="15"/>
    </row>
    <row r="66" spans="1:41" ht="13.5" customHeight="1" x14ac:dyDescent="0.2">
      <c r="A66" s="2">
        <v>47</v>
      </c>
      <c r="B66" s="120"/>
      <c r="C66" s="68"/>
      <c r="D66" s="179"/>
      <c r="E66" s="69"/>
      <c r="F66" s="300"/>
      <c r="G66" s="136"/>
      <c r="H66" s="137" t="str">
        <f t="shared" si="0"/>
        <v/>
      </c>
      <c r="I66" s="138"/>
      <c r="J66" s="147"/>
      <c r="K66" s="64"/>
      <c r="L66" s="64"/>
      <c r="M66" s="64"/>
      <c r="N66" s="184"/>
      <c r="O66" s="212"/>
      <c r="P66" s="11"/>
      <c r="Q66" s="11"/>
      <c r="R66" s="11"/>
      <c r="S66" s="11"/>
      <c r="T66" s="23"/>
      <c r="U66" s="23"/>
      <c r="V66" s="11"/>
      <c r="W66" s="15"/>
      <c r="AJ66" s="15"/>
      <c r="AK66" s="15"/>
      <c r="AL66" s="15"/>
      <c r="AM66" s="15"/>
      <c r="AN66" s="15"/>
      <c r="AO66" s="15"/>
    </row>
    <row r="67" spans="1:41" ht="13.5" customHeight="1" x14ac:dyDescent="0.2">
      <c r="A67" s="2">
        <v>48</v>
      </c>
      <c r="B67" s="120"/>
      <c r="C67" s="68"/>
      <c r="D67" s="179"/>
      <c r="E67" s="69"/>
      <c r="F67" s="300"/>
      <c r="G67" s="136"/>
      <c r="H67" s="137" t="str">
        <f t="shared" si="0"/>
        <v/>
      </c>
      <c r="I67" s="138"/>
      <c r="J67" s="147"/>
      <c r="K67" s="64"/>
      <c r="L67" s="64"/>
      <c r="M67" s="64"/>
      <c r="N67" s="184"/>
      <c r="O67" s="212"/>
      <c r="P67" s="215"/>
      <c r="Q67" s="212"/>
      <c r="R67" s="212"/>
      <c r="S67" s="33"/>
      <c r="T67" s="187"/>
      <c r="U67" s="187"/>
      <c r="V67" s="11"/>
      <c r="W67" s="15"/>
      <c r="AJ67" s="15"/>
      <c r="AK67" s="15"/>
      <c r="AL67" s="15"/>
      <c r="AM67" s="15"/>
      <c r="AN67" s="15"/>
      <c r="AO67" s="15"/>
    </row>
    <row r="68" spans="1:41" ht="13.5" customHeight="1" x14ac:dyDescent="0.2">
      <c r="A68" s="2">
        <v>49</v>
      </c>
      <c r="B68" s="120"/>
      <c r="C68" s="68"/>
      <c r="D68" s="179"/>
      <c r="E68" s="69"/>
      <c r="F68" s="300"/>
      <c r="G68" s="136"/>
      <c r="H68" s="137" t="str">
        <f t="shared" si="0"/>
        <v/>
      </c>
      <c r="I68" s="138"/>
      <c r="J68" s="147"/>
      <c r="K68" s="64"/>
      <c r="L68" s="64"/>
      <c r="M68" s="64"/>
      <c r="N68" s="184"/>
      <c r="O68" s="11"/>
      <c r="P68" s="11"/>
      <c r="Q68" s="11"/>
      <c r="R68" s="11"/>
      <c r="S68" s="11"/>
      <c r="T68" s="11"/>
      <c r="U68" s="11"/>
      <c r="V68" s="11"/>
      <c r="W68" s="15"/>
      <c r="AJ68" s="15"/>
      <c r="AK68" s="15"/>
      <c r="AL68" s="15"/>
      <c r="AM68" s="15"/>
      <c r="AN68" s="15"/>
      <c r="AO68" s="15"/>
    </row>
    <row r="69" spans="1:41" ht="13.5" customHeight="1" x14ac:dyDescent="0.2">
      <c r="A69" s="2">
        <v>50</v>
      </c>
      <c r="B69" s="120"/>
      <c r="C69" s="68"/>
      <c r="D69" s="179"/>
      <c r="E69" s="69"/>
      <c r="F69" s="300"/>
      <c r="G69" s="136"/>
      <c r="H69" s="137" t="str">
        <f t="shared" si="0"/>
        <v/>
      </c>
      <c r="I69" s="138"/>
      <c r="J69" s="147"/>
      <c r="K69" s="64"/>
      <c r="L69" s="64"/>
      <c r="M69" s="64"/>
      <c r="N69" s="184"/>
      <c r="O69" s="190"/>
      <c r="P69" s="212"/>
      <c r="Q69" s="212"/>
      <c r="R69" s="39"/>
      <c r="S69" s="191"/>
      <c r="T69" s="192"/>
      <c r="U69" s="11"/>
      <c r="V69" s="11"/>
      <c r="W69" s="15"/>
      <c r="AJ69" s="15"/>
      <c r="AK69" s="15"/>
      <c r="AL69" s="15"/>
      <c r="AM69" s="15"/>
      <c r="AN69" s="15"/>
      <c r="AO69" s="15"/>
    </row>
    <row r="70" spans="1:41" ht="13.5" customHeight="1" x14ac:dyDescent="0.2">
      <c r="A70" s="2">
        <v>51</v>
      </c>
      <c r="B70" s="120"/>
      <c r="C70" s="68"/>
      <c r="D70" s="179"/>
      <c r="E70" s="69"/>
      <c r="F70" s="300"/>
      <c r="G70" s="136"/>
      <c r="H70" s="137" t="str">
        <f t="shared" si="0"/>
        <v/>
      </c>
      <c r="I70" s="138"/>
      <c r="J70" s="147"/>
      <c r="K70" s="64"/>
      <c r="L70" s="64"/>
      <c r="M70" s="64"/>
      <c r="N70" s="184"/>
      <c r="O70" s="212"/>
      <c r="P70" s="212"/>
      <c r="Q70" s="212"/>
      <c r="R70" s="39"/>
      <c r="S70" s="193"/>
      <c r="T70" s="194"/>
      <c r="U70" s="11"/>
      <c r="V70" s="11"/>
      <c r="W70" s="15"/>
      <c r="AJ70" s="15"/>
      <c r="AK70" s="15"/>
      <c r="AL70" s="15"/>
      <c r="AM70" s="15"/>
      <c r="AN70" s="15"/>
      <c r="AO70" s="15"/>
    </row>
    <row r="71" spans="1:41" ht="13.5" customHeight="1" x14ac:dyDescent="0.2">
      <c r="A71" s="2">
        <v>52</v>
      </c>
      <c r="B71" s="120"/>
      <c r="C71" s="68"/>
      <c r="D71" s="179"/>
      <c r="E71" s="69"/>
      <c r="F71" s="300"/>
      <c r="G71" s="136"/>
      <c r="H71" s="137" t="str">
        <f t="shared" si="0"/>
        <v/>
      </c>
      <c r="I71" s="138"/>
      <c r="J71" s="147"/>
      <c r="K71" s="64"/>
      <c r="L71" s="64"/>
      <c r="M71" s="64"/>
      <c r="N71" s="184"/>
      <c r="O71" s="11"/>
      <c r="P71" s="11"/>
      <c r="Q71" s="11"/>
      <c r="R71" s="11"/>
      <c r="S71" s="11"/>
      <c r="T71" s="11"/>
      <c r="U71" s="11"/>
      <c r="V71" s="11"/>
      <c r="W71" s="15"/>
      <c r="AJ71" s="15"/>
      <c r="AK71" s="15"/>
      <c r="AL71" s="15"/>
      <c r="AM71" s="15"/>
      <c r="AN71" s="15"/>
      <c r="AO71" s="15"/>
    </row>
    <row r="72" spans="1:41" ht="13.5" customHeight="1" x14ac:dyDescent="0.2">
      <c r="A72" s="2">
        <v>53</v>
      </c>
      <c r="B72" s="120"/>
      <c r="C72" s="68"/>
      <c r="D72" s="179"/>
      <c r="E72" s="69"/>
      <c r="F72" s="300"/>
      <c r="G72" s="136"/>
      <c r="H72" s="137" t="str">
        <f t="shared" si="0"/>
        <v/>
      </c>
      <c r="I72" s="138"/>
      <c r="J72" s="147"/>
      <c r="K72" s="64"/>
      <c r="L72" s="64"/>
      <c r="M72" s="64"/>
      <c r="N72" s="184"/>
      <c r="O72" s="207"/>
      <c r="P72" s="15"/>
      <c r="Q72" s="15"/>
      <c r="R72" s="15"/>
      <c r="S72" s="51"/>
      <c r="T72" s="206"/>
      <c r="U72" s="187"/>
      <c r="V72" s="11"/>
      <c r="W72" s="15"/>
      <c r="AJ72" s="15"/>
      <c r="AK72" s="15"/>
      <c r="AL72" s="15"/>
      <c r="AM72" s="15"/>
      <c r="AN72" s="15"/>
      <c r="AO72" s="15"/>
    </row>
    <row r="73" spans="1:41" ht="13.5" customHeight="1" x14ac:dyDescent="0.2">
      <c r="A73" s="2">
        <v>54</v>
      </c>
      <c r="B73" s="120"/>
      <c r="C73" s="68"/>
      <c r="D73" s="179"/>
      <c r="E73" s="69"/>
      <c r="F73" s="300"/>
      <c r="G73" s="136"/>
      <c r="H73" s="137" t="str">
        <f t="shared" si="0"/>
        <v/>
      </c>
      <c r="I73" s="138"/>
      <c r="J73" s="147"/>
      <c r="K73" s="64"/>
      <c r="L73" s="64"/>
      <c r="M73" s="64"/>
      <c r="N73" s="184"/>
      <c r="O73" s="11"/>
      <c r="P73" s="11"/>
      <c r="Q73" s="11"/>
      <c r="R73" s="11"/>
      <c r="S73" s="11"/>
      <c r="T73" s="11"/>
      <c r="U73" s="11"/>
      <c r="V73" s="11"/>
      <c r="W73" s="15"/>
      <c r="AJ73" s="15"/>
      <c r="AK73" s="15"/>
      <c r="AL73" s="15"/>
      <c r="AM73" s="15"/>
      <c r="AN73" s="15"/>
      <c r="AO73" s="15"/>
    </row>
    <row r="74" spans="1:41" ht="13.5" customHeight="1" x14ac:dyDescent="0.2">
      <c r="A74" s="2">
        <v>55</v>
      </c>
      <c r="B74" s="120"/>
      <c r="C74" s="68"/>
      <c r="D74" s="179"/>
      <c r="E74" s="69"/>
      <c r="F74" s="300"/>
      <c r="G74" s="136"/>
      <c r="H74" s="137" t="str">
        <f t="shared" si="0"/>
        <v/>
      </c>
      <c r="I74" s="138"/>
      <c r="J74" s="147"/>
      <c r="K74" s="64"/>
      <c r="L74" s="64"/>
      <c r="M74" s="64"/>
      <c r="N74" s="184"/>
      <c r="O74" s="207"/>
      <c r="P74" s="15"/>
      <c r="Q74" s="15"/>
      <c r="R74" s="15"/>
      <c r="S74" s="15"/>
      <c r="T74" s="208"/>
      <c r="U74" s="209"/>
      <c r="V74" s="11"/>
      <c r="W74" s="15"/>
      <c r="AJ74" s="15"/>
      <c r="AK74" s="15"/>
      <c r="AL74" s="15"/>
      <c r="AM74" s="15"/>
      <c r="AN74" s="15"/>
      <c r="AO74" s="15"/>
    </row>
    <row r="75" spans="1:41" ht="13.5" customHeight="1" x14ac:dyDescent="0.2">
      <c r="A75" s="2">
        <v>56</v>
      </c>
      <c r="B75" s="120"/>
      <c r="C75" s="68"/>
      <c r="D75" s="179"/>
      <c r="E75" s="69"/>
      <c r="F75" s="300"/>
      <c r="G75" s="136"/>
      <c r="H75" s="137" t="str">
        <f t="shared" si="0"/>
        <v/>
      </c>
      <c r="I75" s="138"/>
      <c r="J75" s="147"/>
      <c r="K75" s="64"/>
      <c r="L75" s="64"/>
      <c r="M75" s="64"/>
      <c r="N75" s="184"/>
      <c r="O75" s="15"/>
      <c r="P75" s="15"/>
      <c r="Q75" s="15"/>
      <c r="R75" s="15"/>
      <c r="S75" s="15"/>
      <c r="T75" s="210"/>
      <c r="U75" s="211"/>
      <c r="V75" s="11"/>
      <c r="W75" s="15"/>
      <c r="AJ75" s="15"/>
      <c r="AK75" s="15"/>
      <c r="AL75" s="15"/>
      <c r="AM75" s="15"/>
      <c r="AN75" s="15"/>
      <c r="AO75" s="15"/>
    </row>
    <row r="76" spans="1:41" ht="13.5" customHeight="1" x14ac:dyDescent="0.2">
      <c r="A76" s="2">
        <v>57</v>
      </c>
      <c r="B76" s="120"/>
      <c r="C76" s="68"/>
      <c r="D76" s="179"/>
      <c r="E76" s="69"/>
      <c r="F76" s="300"/>
      <c r="G76" s="136"/>
      <c r="H76" s="137" t="str">
        <f t="shared" si="0"/>
        <v/>
      </c>
      <c r="I76" s="138"/>
      <c r="J76" s="147"/>
      <c r="K76" s="64"/>
      <c r="L76" s="64"/>
      <c r="M76" s="64"/>
      <c r="N76" s="184"/>
      <c r="O76" s="11"/>
      <c r="P76" s="11"/>
      <c r="Q76" s="11"/>
      <c r="R76" s="11"/>
      <c r="S76" s="11"/>
      <c r="T76" s="11"/>
      <c r="U76" s="11"/>
      <c r="V76" s="11"/>
      <c r="W76" s="15"/>
      <c r="AJ76" s="15"/>
      <c r="AK76" s="15"/>
      <c r="AL76" s="15"/>
      <c r="AM76" s="15"/>
      <c r="AN76" s="15"/>
      <c r="AO76" s="15"/>
    </row>
    <row r="77" spans="1:41" ht="13.5" customHeight="1" x14ac:dyDescent="0.2">
      <c r="A77" s="2">
        <v>58</v>
      </c>
      <c r="B77" s="120"/>
      <c r="C77" s="68"/>
      <c r="D77" s="179"/>
      <c r="E77" s="69"/>
      <c r="F77" s="300"/>
      <c r="G77" s="136"/>
      <c r="H77" s="137" t="str">
        <f t="shared" si="0"/>
        <v/>
      </c>
      <c r="I77" s="138"/>
      <c r="J77" s="147"/>
      <c r="K77" s="64"/>
      <c r="L77" s="64"/>
      <c r="M77" s="64"/>
      <c r="O77" s="3"/>
      <c r="P77" s="3"/>
      <c r="Q77" s="3"/>
      <c r="R77" s="3"/>
      <c r="S77" s="3"/>
      <c r="T77" s="3"/>
      <c r="U77" s="3"/>
      <c r="V77" s="3"/>
      <c r="W77" s="15"/>
      <c r="AJ77" s="15"/>
      <c r="AK77" s="15"/>
      <c r="AL77" s="15"/>
      <c r="AM77" s="15"/>
      <c r="AN77" s="15"/>
      <c r="AO77" s="15"/>
    </row>
    <row r="78" spans="1:41" ht="13.5" customHeight="1" x14ac:dyDescent="0.2">
      <c r="A78" s="2">
        <v>59</v>
      </c>
      <c r="B78" s="120"/>
      <c r="C78" s="68"/>
      <c r="D78" s="179"/>
      <c r="E78" s="69"/>
      <c r="F78" s="300"/>
      <c r="G78" s="136"/>
      <c r="H78" s="137" t="str">
        <f t="shared" si="0"/>
        <v/>
      </c>
      <c r="I78" s="138"/>
      <c r="J78" s="147"/>
      <c r="K78" s="64"/>
      <c r="L78" s="64"/>
      <c r="M78" s="64"/>
      <c r="O78" s="52"/>
      <c r="P78" s="15"/>
      <c r="Q78" s="15"/>
      <c r="R78" s="15"/>
      <c r="S78" s="51"/>
      <c r="T78" s="53"/>
      <c r="U78" s="32"/>
      <c r="V78" s="3"/>
      <c r="W78" s="15"/>
      <c r="AJ78" s="15"/>
      <c r="AK78" s="15"/>
      <c r="AL78" s="15"/>
      <c r="AM78" s="15"/>
      <c r="AN78" s="15"/>
      <c r="AO78" s="15"/>
    </row>
    <row r="79" spans="1:41" ht="13.5" customHeight="1" x14ac:dyDescent="0.2">
      <c r="A79" s="2">
        <v>60</v>
      </c>
      <c r="B79" s="120"/>
      <c r="C79" s="68"/>
      <c r="D79" s="179"/>
      <c r="E79" s="69"/>
      <c r="F79" s="300"/>
      <c r="G79" s="136"/>
      <c r="H79" s="137" t="str">
        <f t="shared" si="0"/>
        <v/>
      </c>
      <c r="I79" s="138"/>
      <c r="J79" s="147"/>
      <c r="K79" s="64"/>
      <c r="L79" s="64"/>
      <c r="M79" s="64"/>
      <c r="O79" s="54"/>
      <c r="P79" s="54"/>
      <c r="Q79" s="54"/>
      <c r="R79" s="15"/>
      <c r="S79" s="33"/>
      <c r="T79" s="55"/>
      <c r="U79" s="15"/>
      <c r="W79" s="15"/>
      <c r="AJ79" s="15"/>
      <c r="AK79" s="15"/>
      <c r="AL79" s="15"/>
      <c r="AM79" s="15"/>
      <c r="AN79" s="15"/>
      <c r="AO79" s="15"/>
    </row>
    <row r="80" spans="1:41" ht="13.5" customHeight="1" x14ac:dyDescent="0.2">
      <c r="A80" s="2">
        <v>61</v>
      </c>
      <c r="B80" s="120"/>
      <c r="C80" s="68"/>
      <c r="D80" s="179"/>
      <c r="E80" s="69"/>
      <c r="F80" s="300"/>
      <c r="G80" s="136"/>
      <c r="H80" s="137" t="str">
        <f t="shared" si="0"/>
        <v/>
      </c>
      <c r="I80" s="138"/>
      <c r="J80" s="147"/>
      <c r="K80" s="64"/>
      <c r="L80" s="64"/>
      <c r="M80" s="64"/>
      <c r="O80" s="52"/>
      <c r="P80" s="15"/>
      <c r="Q80" s="15"/>
      <c r="R80" s="15"/>
      <c r="S80" s="15"/>
      <c r="T80" s="56"/>
      <c r="U80" s="57"/>
      <c r="W80" s="15"/>
      <c r="AJ80" s="15"/>
      <c r="AK80" s="15"/>
      <c r="AL80" s="15"/>
      <c r="AM80" s="15"/>
      <c r="AN80" s="15"/>
      <c r="AO80" s="15"/>
    </row>
    <row r="81" spans="1:52" ht="13.5" customHeight="1" x14ac:dyDescent="0.2">
      <c r="A81" s="2">
        <v>62</v>
      </c>
      <c r="B81" s="120"/>
      <c r="C81" s="68"/>
      <c r="D81" s="179"/>
      <c r="E81" s="69"/>
      <c r="F81" s="300"/>
      <c r="G81" s="136"/>
      <c r="H81" s="137" t="str">
        <f t="shared" si="0"/>
        <v/>
      </c>
      <c r="I81" s="138"/>
      <c r="J81" s="147"/>
      <c r="K81" s="64"/>
      <c r="L81" s="64"/>
      <c r="M81" s="64"/>
      <c r="O81" s="15"/>
      <c r="P81" s="15"/>
      <c r="Q81" s="15"/>
      <c r="R81" s="15"/>
      <c r="S81" s="15"/>
      <c r="T81" s="58"/>
      <c r="U81" s="58"/>
      <c r="W81" s="15"/>
      <c r="AJ81" s="15"/>
      <c r="AK81" s="15"/>
      <c r="AL81" s="15"/>
      <c r="AM81" s="15"/>
      <c r="AN81" s="15"/>
      <c r="AO81" s="15"/>
    </row>
    <row r="82" spans="1:52" ht="13.5" customHeight="1" x14ac:dyDescent="0.2">
      <c r="A82" s="2">
        <v>63</v>
      </c>
      <c r="B82" s="120"/>
      <c r="C82" s="68"/>
      <c r="D82" s="179"/>
      <c r="E82" s="69"/>
      <c r="F82" s="300"/>
      <c r="G82" s="136"/>
      <c r="H82" s="137" t="str">
        <f t="shared" si="0"/>
        <v/>
      </c>
      <c r="I82" s="138"/>
      <c r="J82" s="147"/>
      <c r="K82" s="64"/>
      <c r="L82" s="64"/>
      <c r="M82" s="64"/>
      <c r="W82" s="15"/>
      <c r="AJ82" s="15"/>
      <c r="AK82" s="15"/>
      <c r="AL82" s="15"/>
      <c r="AM82" s="15"/>
      <c r="AN82" s="15"/>
      <c r="AO82" s="15"/>
    </row>
    <row r="83" spans="1:52" ht="13.5" customHeight="1" x14ac:dyDescent="0.2">
      <c r="A83" s="2">
        <v>64</v>
      </c>
      <c r="B83" s="120"/>
      <c r="C83" s="68"/>
      <c r="D83" s="179"/>
      <c r="E83" s="69"/>
      <c r="F83" s="300"/>
      <c r="G83" s="136"/>
      <c r="H83" s="137" t="str">
        <f t="shared" si="0"/>
        <v/>
      </c>
      <c r="I83" s="138"/>
      <c r="J83" s="147"/>
      <c r="K83" s="64"/>
      <c r="L83" s="64"/>
      <c r="M83" s="64"/>
      <c r="W83" s="15"/>
      <c r="AJ83" s="15"/>
      <c r="AK83" s="15"/>
      <c r="AL83" s="15"/>
      <c r="AM83" s="15"/>
      <c r="AN83" s="15"/>
      <c r="AO83" s="15"/>
    </row>
    <row r="84" spans="1:52" ht="13.5" customHeight="1" x14ac:dyDescent="0.2">
      <c r="A84" s="2">
        <v>65</v>
      </c>
      <c r="B84" s="120"/>
      <c r="C84" s="68"/>
      <c r="D84" s="179"/>
      <c r="E84" s="69"/>
      <c r="F84" s="300"/>
      <c r="G84" s="136"/>
      <c r="H84" s="137" t="str">
        <f t="shared" si="0"/>
        <v/>
      </c>
      <c r="I84" s="138"/>
      <c r="J84" s="147"/>
      <c r="K84" s="64"/>
      <c r="L84" s="64"/>
      <c r="M84" s="64"/>
      <c r="W84" s="15"/>
      <c r="X84" s="15"/>
      <c r="Y84" s="15"/>
      <c r="Z84" s="15"/>
      <c r="AA84" s="12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</row>
    <row r="85" spans="1:52" ht="13.5" customHeight="1" x14ac:dyDescent="0.2">
      <c r="A85" s="2">
        <v>66</v>
      </c>
      <c r="B85" s="120"/>
      <c r="C85" s="68"/>
      <c r="D85" s="179"/>
      <c r="E85" s="69"/>
      <c r="F85" s="300"/>
      <c r="G85" s="136"/>
      <c r="H85" s="137" t="str">
        <f t="shared" si="0"/>
        <v/>
      </c>
      <c r="I85" s="138"/>
      <c r="J85" s="147"/>
      <c r="K85" s="64"/>
      <c r="L85" s="64"/>
      <c r="M85" s="64"/>
      <c r="W85" s="15"/>
      <c r="X85" s="15"/>
      <c r="Y85" s="15"/>
      <c r="Z85" s="15"/>
      <c r="AA85" s="12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</row>
    <row r="86" spans="1:52" ht="13.5" customHeight="1" x14ac:dyDescent="0.2">
      <c r="A86" s="2">
        <v>67</v>
      </c>
      <c r="B86" s="120"/>
      <c r="C86" s="68"/>
      <c r="D86" s="179"/>
      <c r="E86" s="69"/>
      <c r="F86" s="300"/>
      <c r="G86" s="136"/>
      <c r="H86" s="137" t="str">
        <f t="shared" si="0"/>
        <v/>
      </c>
      <c r="I86" s="138"/>
      <c r="J86" s="147"/>
      <c r="K86" s="64"/>
      <c r="L86" s="64"/>
      <c r="M86" s="64"/>
      <c r="W86" s="15"/>
      <c r="X86" s="37"/>
      <c r="Y86" s="39"/>
      <c r="Z86" s="38"/>
      <c r="AA86" s="38"/>
      <c r="AB86" s="41"/>
      <c r="AC86" s="38"/>
      <c r="AD86" s="38"/>
      <c r="AE86" s="38"/>
      <c r="AF86" s="41"/>
      <c r="AG86" s="38"/>
      <c r="AH86" s="25"/>
      <c r="AI86" s="15"/>
      <c r="AJ86" s="15"/>
      <c r="AK86" s="15"/>
      <c r="AL86" s="12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</row>
    <row r="87" spans="1:52" ht="13.5" customHeight="1" x14ac:dyDescent="0.2">
      <c r="A87" s="2">
        <v>68</v>
      </c>
      <c r="B87" s="120"/>
      <c r="C87" s="68"/>
      <c r="D87" s="179"/>
      <c r="E87" s="69"/>
      <c r="F87" s="300"/>
      <c r="G87" s="136"/>
      <c r="H87" s="137" t="str">
        <f t="shared" si="0"/>
        <v/>
      </c>
      <c r="I87" s="138"/>
      <c r="J87" s="147"/>
      <c r="K87" s="64"/>
      <c r="L87" s="64"/>
      <c r="M87" s="64"/>
      <c r="W87" s="15"/>
      <c r="X87" s="37"/>
      <c r="Y87" s="39"/>
      <c r="Z87" s="38"/>
      <c r="AA87" s="38"/>
      <c r="AB87" s="38"/>
      <c r="AC87" s="38"/>
      <c r="AD87" s="38"/>
      <c r="AE87" s="38"/>
      <c r="AF87" s="38"/>
      <c r="AG87" s="38"/>
      <c r="AH87" s="26"/>
      <c r="AI87" s="15"/>
      <c r="AJ87" s="15"/>
      <c r="AK87" s="15"/>
      <c r="AL87" s="12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</row>
    <row r="88" spans="1:52" ht="13.5" customHeight="1" x14ac:dyDescent="0.2">
      <c r="A88" s="2">
        <v>69</v>
      </c>
      <c r="B88" s="120"/>
      <c r="C88" s="68"/>
      <c r="D88" s="179"/>
      <c r="E88" s="69"/>
      <c r="F88" s="300"/>
      <c r="G88" s="136"/>
      <c r="H88" s="137" t="str">
        <f t="shared" ref="H88:H139" si="1">IF(D88="ND","&lt;"&amp;$I$12,IF(D88=0,"",TEXT(TEXT(D88,"."&amp;REPT("0",$G$14)&amp;"E+000"),"0"&amp;REPT(".",($G$14-(1+INT(LOG10(ABS(D88)))))&gt;0)&amp;REPT("0",($G$14-(1+INT(LOG10(ABS(D88)))))*(($G$14-(1+INT(LOG10(ABS(D88)))))&gt;0)))))</f>
        <v/>
      </c>
      <c r="I88" s="138"/>
      <c r="J88" s="147"/>
      <c r="K88" s="64"/>
      <c r="L88" s="64"/>
      <c r="M88" s="64"/>
      <c r="W88" s="15"/>
      <c r="X88" s="37"/>
      <c r="Y88" s="39"/>
      <c r="Z88" s="38"/>
      <c r="AA88" s="38"/>
      <c r="AB88" s="38"/>
      <c r="AC88" s="38"/>
      <c r="AD88" s="38"/>
      <c r="AE88" s="38"/>
      <c r="AF88" s="38"/>
      <c r="AG88" s="38"/>
      <c r="AH88" s="25"/>
      <c r="AI88" s="15"/>
      <c r="AJ88" s="15"/>
      <c r="AK88" s="15"/>
      <c r="AL88" s="12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</row>
    <row r="89" spans="1:52" ht="13.5" customHeight="1" x14ac:dyDescent="0.2">
      <c r="A89" s="2">
        <v>70</v>
      </c>
      <c r="B89" s="120"/>
      <c r="C89" s="68"/>
      <c r="D89" s="179"/>
      <c r="E89" s="69"/>
      <c r="F89" s="300"/>
      <c r="G89" s="136"/>
      <c r="H89" s="137" t="str">
        <f t="shared" si="1"/>
        <v/>
      </c>
      <c r="I89" s="138"/>
      <c r="J89" s="147"/>
      <c r="K89" s="64"/>
      <c r="L89" s="64"/>
      <c r="M89" s="64"/>
      <c r="W89" s="15"/>
      <c r="X89" s="37"/>
      <c r="Y89" s="39"/>
      <c r="Z89" s="38"/>
      <c r="AA89" s="38"/>
      <c r="AB89" s="38"/>
      <c r="AC89" s="38"/>
      <c r="AD89" s="38"/>
      <c r="AE89" s="38"/>
      <c r="AF89" s="38"/>
      <c r="AG89" s="38"/>
      <c r="AH89" s="25"/>
      <c r="AI89" s="15"/>
      <c r="AJ89" s="15"/>
      <c r="AK89" s="15"/>
      <c r="AL89" s="12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</row>
    <row r="90" spans="1:52" ht="13.5" customHeight="1" x14ac:dyDescent="0.2">
      <c r="A90" s="2">
        <v>71</v>
      </c>
      <c r="B90" s="120"/>
      <c r="C90" s="68"/>
      <c r="D90" s="179"/>
      <c r="E90" s="69"/>
      <c r="F90" s="300"/>
      <c r="G90" s="136"/>
      <c r="H90" s="137" t="str">
        <f t="shared" si="1"/>
        <v/>
      </c>
      <c r="I90" s="138"/>
      <c r="J90" s="147"/>
      <c r="K90" s="64"/>
      <c r="L90" s="64"/>
      <c r="M90" s="64"/>
      <c r="W90" s="15"/>
      <c r="X90" s="37"/>
      <c r="Y90" s="39"/>
      <c r="Z90" s="38"/>
      <c r="AA90" s="38"/>
      <c r="AB90" s="41"/>
      <c r="AC90" s="38"/>
      <c r="AD90" s="38"/>
      <c r="AE90" s="38"/>
      <c r="AF90" s="41"/>
      <c r="AG90" s="38"/>
      <c r="AH90" s="25"/>
      <c r="AI90" s="15"/>
      <c r="AJ90" s="15"/>
      <c r="AK90" s="15"/>
      <c r="AL90" s="12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</row>
    <row r="91" spans="1:52" ht="13.5" customHeight="1" x14ac:dyDescent="0.2">
      <c r="A91" s="2">
        <v>72</v>
      </c>
      <c r="B91" s="120"/>
      <c r="C91" s="68"/>
      <c r="D91" s="179"/>
      <c r="E91" s="69"/>
      <c r="F91" s="300"/>
      <c r="G91" s="136"/>
      <c r="H91" s="137" t="str">
        <f t="shared" si="1"/>
        <v/>
      </c>
      <c r="I91" s="138"/>
      <c r="J91" s="147"/>
      <c r="K91" s="64"/>
      <c r="L91" s="64"/>
      <c r="M91" s="64"/>
      <c r="W91" s="15"/>
      <c r="X91" s="37"/>
      <c r="Y91" s="39"/>
      <c r="Z91" s="38"/>
      <c r="AA91" s="38"/>
      <c r="AB91" s="41"/>
      <c r="AC91" s="38"/>
      <c r="AD91" s="38"/>
      <c r="AE91" s="38"/>
      <c r="AF91" s="38"/>
      <c r="AG91" s="38"/>
      <c r="AH91" s="26"/>
      <c r="AI91" s="15"/>
      <c r="AJ91" s="15"/>
      <c r="AK91" s="15"/>
      <c r="AL91" s="12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</row>
    <row r="92" spans="1:52" ht="13.5" customHeight="1" x14ac:dyDescent="0.2">
      <c r="A92" s="2">
        <v>73</v>
      </c>
      <c r="B92" s="120"/>
      <c r="C92" s="68"/>
      <c r="D92" s="179"/>
      <c r="E92" s="69"/>
      <c r="F92" s="300"/>
      <c r="G92" s="136"/>
      <c r="H92" s="137" t="str">
        <f t="shared" si="1"/>
        <v/>
      </c>
      <c r="I92" s="138"/>
      <c r="J92" s="147"/>
      <c r="K92" s="64"/>
      <c r="L92" s="64"/>
      <c r="M92" s="64"/>
      <c r="W92" s="15"/>
      <c r="X92" s="37"/>
      <c r="Y92" s="39"/>
      <c r="Z92" s="38"/>
      <c r="AA92" s="38"/>
      <c r="AB92" s="38"/>
      <c r="AC92" s="38"/>
      <c r="AD92" s="38"/>
      <c r="AE92" s="38"/>
      <c r="AF92" s="38"/>
      <c r="AG92" s="38"/>
      <c r="AH92" s="25"/>
      <c r="AI92" s="15"/>
      <c r="AJ92" s="15"/>
      <c r="AK92" s="15"/>
      <c r="AL92" s="12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</row>
    <row r="93" spans="1:52" ht="13.5" customHeight="1" x14ac:dyDescent="0.2">
      <c r="A93" s="2">
        <v>74</v>
      </c>
      <c r="B93" s="120"/>
      <c r="C93" s="68"/>
      <c r="D93" s="179"/>
      <c r="E93" s="69"/>
      <c r="F93" s="300"/>
      <c r="G93" s="136"/>
      <c r="H93" s="137" t="str">
        <f t="shared" si="1"/>
        <v/>
      </c>
      <c r="I93" s="138"/>
      <c r="J93" s="147"/>
      <c r="K93" s="64"/>
      <c r="L93" s="64"/>
      <c r="M93" s="64"/>
      <c r="W93" s="15"/>
      <c r="X93" s="37"/>
      <c r="Y93" s="39"/>
      <c r="Z93" s="38"/>
      <c r="AA93" s="38"/>
      <c r="AB93" s="38"/>
      <c r="AC93" s="38"/>
      <c r="AD93" s="38"/>
      <c r="AE93" s="38"/>
      <c r="AF93" s="38"/>
      <c r="AG93" s="38"/>
      <c r="AH93" s="25"/>
      <c r="AI93" s="15"/>
      <c r="AJ93" s="15"/>
      <c r="AK93" s="15"/>
      <c r="AL93" s="12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</row>
    <row r="94" spans="1:52" ht="13.5" customHeight="1" x14ac:dyDescent="0.2">
      <c r="A94" s="2">
        <v>75</v>
      </c>
      <c r="B94" s="120"/>
      <c r="C94" s="68"/>
      <c r="D94" s="179"/>
      <c r="E94" s="69"/>
      <c r="F94" s="300"/>
      <c r="G94" s="136"/>
      <c r="H94" s="137" t="str">
        <f t="shared" si="1"/>
        <v/>
      </c>
      <c r="I94" s="138"/>
      <c r="J94" s="147"/>
      <c r="K94" s="64"/>
      <c r="L94" s="64"/>
      <c r="M94" s="64"/>
      <c r="W94" s="15"/>
      <c r="X94" s="37"/>
      <c r="Y94" s="39"/>
      <c r="Z94" s="38"/>
      <c r="AA94" s="38"/>
      <c r="AB94" s="41"/>
      <c r="AC94" s="38"/>
      <c r="AD94" s="38"/>
      <c r="AE94" s="38"/>
      <c r="AF94" s="41"/>
      <c r="AG94" s="38"/>
      <c r="AH94" s="25"/>
      <c r="AI94" s="15"/>
      <c r="AJ94" s="15"/>
      <c r="AK94" s="15"/>
      <c r="AL94" s="12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</row>
    <row r="95" spans="1:52" ht="13.5" customHeight="1" x14ac:dyDescent="0.2">
      <c r="A95" s="2">
        <v>76</v>
      </c>
      <c r="B95" s="120"/>
      <c r="C95" s="68"/>
      <c r="D95" s="179"/>
      <c r="E95" s="69"/>
      <c r="F95" s="300"/>
      <c r="G95" s="136"/>
      <c r="H95" s="137" t="str">
        <f t="shared" si="1"/>
        <v/>
      </c>
      <c r="I95" s="138"/>
      <c r="J95" s="147"/>
      <c r="K95" s="64"/>
      <c r="L95" s="64"/>
      <c r="M95" s="64"/>
      <c r="W95" s="15"/>
      <c r="X95" s="30"/>
      <c r="Y95" s="30"/>
      <c r="Z95" s="28"/>
      <c r="AA95" s="28"/>
      <c r="AB95" s="28"/>
      <c r="AC95" s="28"/>
      <c r="AD95" s="28"/>
      <c r="AE95" s="28"/>
      <c r="AF95" s="28"/>
      <c r="AG95" s="28"/>
      <c r="AH95" s="26"/>
      <c r="AI95" s="15"/>
      <c r="AJ95" s="15"/>
      <c r="AK95" s="15"/>
      <c r="AL95" s="12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</row>
    <row r="96" spans="1:52" ht="13.5" customHeight="1" x14ac:dyDescent="0.2">
      <c r="A96" s="2">
        <v>77</v>
      </c>
      <c r="B96" s="120"/>
      <c r="C96" s="68"/>
      <c r="D96" s="179"/>
      <c r="E96" s="69"/>
      <c r="F96" s="300"/>
      <c r="G96" s="136"/>
      <c r="H96" s="137" t="str">
        <f t="shared" si="1"/>
        <v/>
      </c>
      <c r="I96" s="138"/>
      <c r="J96" s="147"/>
      <c r="K96" s="64"/>
      <c r="L96" s="64"/>
      <c r="M96" s="64"/>
      <c r="W96" s="15"/>
      <c r="X96" s="30"/>
      <c r="Y96" s="40"/>
      <c r="Z96" s="28"/>
      <c r="AA96" s="28"/>
      <c r="AB96" s="28"/>
      <c r="AC96" s="28"/>
      <c r="AD96" s="28"/>
      <c r="AE96" s="28"/>
      <c r="AF96" s="28"/>
      <c r="AG96" s="36"/>
      <c r="AH96" s="25"/>
      <c r="AI96" s="15"/>
      <c r="AJ96" s="15"/>
      <c r="AK96" s="15"/>
      <c r="AL96" s="12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</row>
    <row r="97" spans="1:52" ht="13.5" customHeight="1" x14ac:dyDescent="0.2">
      <c r="A97" s="2">
        <v>78</v>
      </c>
      <c r="B97" s="120"/>
      <c r="C97" s="68"/>
      <c r="D97" s="179"/>
      <c r="E97" s="69"/>
      <c r="F97" s="300"/>
      <c r="G97" s="136"/>
      <c r="H97" s="137" t="str">
        <f t="shared" si="1"/>
        <v/>
      </c>
      <c r="I97" s="138"/>
      <c r="J97" s="147"/>
      <c r="K97" s="64"/>
      <c r="L97" s="64"/>
      <c r="M97" s="64"/>
      <c r="W97" s="15"/>
      <c r="X97" s="30"/>
      <c r="Y97" s="30"/>
      <c r="Z97" s="28"/>
      <c r="AA97" s="28"/>
      <c r="AB97" s="28"/>
      <c r="AC97" s="28"/>
      <c r="AD97" s="28"/>
      <c r="AE97" s="28"/>
      <c r="AF97" s="28"/>
      <c r="AG97" s="28"/>
      <c r="AH97" s="25"/>
      <c r="AI97" s="15"/>
      <c r="AJ97" s="15"/>
      <c r="AK97" s="15"/>
      <c r="AL97" s="12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</row>
    <row r="98" spans="1:52" ht="13.5" customHeight="1" x14ac:dyDescent="0.2">
      <c r="A98" s="2">
        <v>79</v>
      </c>
      <c r="B98" s="120"/>
      <c r="C98" s="68"/>
      <c r="D98" s="179"/>
      <c r="E98" s="69"/>
      <c r="F98" s="300"/>
      <c r="G98" s="136"/>
      <c r="H98" s="137" t="str">
        <f t="shared" si="1"/>
        <v/>
      </c>
      <c r="I98" s="138"/>
      <c r="J98" s="147"/>
      <c r="K98" s="64"/>
      <c r="L98" s="64"/>
      <c r="M98" s="64"/>
      <c r="W98" s="15"/>
      <c r="X98" s="30"/>
      <c r="Y98" s="30"/>
      <c r="Z98" s="31"/>
      <c r="AA98" s="28"/>
      <c r="AB98" s="28"/>
      <c r="AC98" s="28"/>
      <c r="AD98" s="31"/>
      <c r="AE98" s="28"/>
      <c r="AF98" s="28"/>
      <c r="AG98" s="28"/>
      <c r="AH98" s="26"/>
      <c r="AI98" s="15"/>
      <c r="AJ98" s="15"/>
      <c r="AK98" s="15"/>
      <c r="AL98" s="12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</row>
    <row r="99" spans="1:52" ht="13.5" customHeight="1" x14ac:dyDescent="0.2">
      <c r="A99" s="2">
        <v>80</v>
      </c>
      <c r="B99" s="120"/>
      <c r="C99" s="68"/>
      <c r="D99" s="179"/>
      <c r="E99" s="69"/>
      <c r="F99" s="300"/>
      <c r="G99" s="136"/>
      <c r="H99" s="137" t="str">
        <f t="shared" si="1"/>
        <v/>
      </c>
      <c r="I99" s="138"/>
      <c r="J99" s="147"/>
      <c r="K99" s="64"/>
      <c r="L99" s="64"/>
      <c r="M99" s="64"/>
      <c r="W99" s="15"/>
      <c r="X99" s="30"/>
      <c r="Y99" s="30"/>
      <c r="Z99" s="28"/>
      <c r="AA99" s="28"/>
      <c r="AB99" s="28"/>
      <c r="AC99" s="28"/>
      <c r="AD99" s="31"/>
      <c r="AE99" s="28"/>
      <c r="AF99" s="28"/>
      <c r="AG99" s="28"/>
      <c r="AH99" s="25"/>
      <c r="AI99" s="15"/>
      <c r="AJ99" s="15"/>
      <c r="AK99" s="15"/>
      <c r="AL99" s="12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</row>
    <row r="100" spans="1:52" ht="13.5" customHeight="1" x14ac:dyDescent="0.2">
      <c r="A100" s="2">
        <v>81</v>
      </c>
      <c r="B100" s="120"/>
      <c r="C100" s="68"/>
      <c r="D100" s="179"/>
      <c r="E100" s="69"/>
      <c r="F100" s="300"/>
      <c r="G100" s="136"/>
      <c r="H100" s="137" t="str">
        <f t="shared" si="1"/>
        <v/>
      </c>
      <c r="I100" s="138"/>
      <c r="J100" s="147"/>
      <c r="K100" s="64"/>
      <c r="L100" s="64"/>
      <c r="M100" s="64"/>
      <c r="W100" s="15"/>
      <c r="X100" s="30"/>
      <c r="Y100" s="30"/>
      <c r="Z100" s="31"/>
      <c r="AA100" s="28"/>
      <c r="AB100" s="28"/>
      <c r="AC100" s="28"/>
      <c r="AD100" s="31"/>
      <c r="AE100" s="28"/>
      <c r="AF100" s="28"/>
      <c r="AG100" s="28"/>
      <c r="AH100" s="25"/>
      <c r="AI100" s="15"/>
      <c r="AJ100" s="15"/>
      <c r="AK100" s="15"/>
      <c r="AL100" s="12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</row>
    <row r="101" spans="1:52" ht="13.5" customHeight="1" x14ac:dyDescent="0.2">
      <c r="A101" s="2">
        <v>82</v>
      </c>
      <c r="B101" s="120"/>
      <c r="C101" s="68"/>
      <c r="D101" s="179"/>
      <c r="E101" s="69"/>
      <c r="F101" s="300"/>
      <c r="G101" s="136"/>
      <c r="H101" s="137" t="str">
        <f t="shared" si="1"/>
        <v/>
      </c>
      <c r="I101" s="138"/>
      <c r="J101" s="147"/>
      <c r="K101" s="64"/>
      <c r="L101" s="64"/>
      <c r="M101" s="64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25"/>
      <c r="AI101" s="15"/>
      <c r="AJ101" s="15"/>
      <c r="AK101" s="15"/>
      <c r="AL101" s="12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</row>
    <row r="102" spans="1:52" ht="13.5" customHeight="1" x14ac:dyDescent="0.2">
      <c r="A102" s="2">
        <v>83</v>
      </c>
      <c r="B102" s="120"/>
      <c r="C102" s="68"/>
      <c r="D102" s="179"/>
      <c r="E102" s="69"/>
      <c r="F102" s="300"/>
      <c r="G102" s="136"/>
      <c r="H102" s="137" t="str">
        <f t="shared" si="1"/>
        <v/>
      </c>
      <c r="I102" s="138"/>
      <c r="J102" s="147"/>
      <c r="K102" s="64"/>
      <c r="L102" s="64"/>
      <c r="M102" s="64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26"/>
      <c r="AI102" s="15"/>
      <c r="AJ102" s="15"/>
      <c r="AK102" s="15"/>
      <c r="AL102" s="12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</row>
    <row r="103" spans="1:52" ht="13.5" customHeight="1" x14ac:dyDescent="0.2">
      <c r="A103" s="2">
        <v>84</v>
      </c>
      <c r="B103" s="120"/>
      <c r="C103" s="68"/>
      <c r="D103" s="179"/>
      <c r="E103" s="69"/>
      <c r="F103" s="300"/>
      <c r="G103" s="136"/>
      <c r="H103" s="137" t="str">
        <f t="shared" si="1"/>
        <v/>
      </c>
      <c r="I103" s="138"/>
      <c r="J103" s="147"/>
      <c r="K103" s="64"/>
      <c r="L103" s="64"/>
      <c r="M103" s="64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25"/>
      <c r="AI103" s="15"/>
      <c r="AJ103" s="15"/>
      <c r="AK103" s="15"/>
      <c r="AL103" s="12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</row>
    <row r="104" spans="1:52" ht="13.5" customHeight="1" x14ac:dyDescent="0.2">
      <c r="A104" s="2">
        <v>85</v>
      </c>
      <c r="B104" s="120"/>
      <c r="C104" s="68"/>
      <c r="D104" s="179"/>
      <c r="E104" s="69"/>
      <c r="F104" s="300"/>
      <c r="G104" s="136"/>
      <c r="H104" s="137" t="str">
        <f t="shared" si="1"/>
        <v/>
      </c>
      <c r="I104" s="138"/>
      <c r="J104" s="147"/>
      <c r="K104" s="64"/>
      <c r="L104" s="64"/>
      <c r="M104" s="64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25"/>
      <c r="AI104" s="15"/>
      <c r="AJ104" s="15"/>
      <c r="AK104" s="15"/>
      <c r="AL104" s="12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</row>
    <row r="105" spans="1:52" ht="13.5" customHeight="1" x14ac:dyDescent="0.2">
      <c r="A105" s="2">
        <v>86</v>
      </c>
      <c r="B105" s="120"/>
      <c r="C105" s="68"/>
      <c r="D105" s="179"/>
      <c r="E105" s="69"/>
      <c r="F105" s="300"/>
      <c r="G105" s="136"/>
      <c r="H105" s="137" t="str">
        <f t="shared" si="1"/>
        <v/>
      </c>
      <c r="I105" s="138"/>
      <c r="J105" s="147"/>
      <c r="K105" s="64"/>
      <c r="L105" s="64"/>
      <c r="M105" s="64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25"/>
      <c r="AI105" s="15"/>
      <c r="AJ105" s="15"/>
      <c r="AK105" s="15"/>
      <c r="AL105" s="12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</row>
    <row r="106" spans="1:52" ht="13.5" customHeight="1" x14ac:dyDescent="0.2">
      <c r="A106" s="2">
        <v>87</v>
      </c>
      <c r="B106" s="120"/>
      <c r="C106" s="68"/>
      <c r="D106" s="179"/>
      <c r="E106" s="69"/>
      <c r="F106" s="300"/>
      <c r="G106" s="136"/>
      <c r="H106" s="137" t="str">
        <f t="shared" si="1"/>
        <v/>
      </c>
      <c r="I106" s="138"/>
      <c r="J106" s="147"/>
      <c r="K106" s="64"/>
      <c r="L106" s="64"/>
      <c r="M106" s="64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26"/>
      <c r="AI106" s="15"/>
      <c r="AJ106" s="15"/>
      <c r="AK106" s="15"/>
      <c r="AL106" s="12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</row>
    <row r="107" spans="1:52" ht="13.5" customHeight="1" x14ac:dyDescent="0.2">
      <c r="A107" s="2">
        <v>88</v>
      </c>
      <c r="B107" s="120"/>
      <c r="C107" s="68"/>
      <c r="D107" s="179"/>
      <c r="E107" s="69"/>
      <c r="F107" s="300"/>
      <c r="G107" s="136"/>
      <c r="H107" s="137" t="str">
        <f t="shared" si="1"/>
        <v/>
      </c>
      <c r="I107" s="138"/>
      <c r="J107" s="147"/>
      <c r="K107" s="64"/>
      <c r="L107" s="64"/>
      <c r="M107" s="64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25"/>
      <c r="AI107" s="15"/>
      <c r="AJ107" s="15"/>
      <c r="AK107" s="15"/>
      <c r="AL107" s="12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</row>
    <row r="108" spans="1:52" ht="13.5" customHeight="1" x14ac:dyDescent="0.2">
      <c r="A108" s="2">
        <v>89</v>
      </c>
      <c r="B108" s="120"/>
      <c r="C108" s="68"/>
      <c r="D108" s="179"/>
      <c r="E108" s="69"/>
      <c r="F108" s="300"/>
      <c r="G108" s="136"/>
      <c r="H108" s="137" t="str">
        <f t="shared" si="1"/>
        <v/>
      </c>
      <c r="I108" s="138"/>
      <c r="J108" s="147"/>
      <c r="K108" s="64"/>
      <c r="L108" s="64"/>
      <c r="M108" s="64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26"/>
      <c r="AI108" s="15"/>
      <c r="AJ108" s="15"/>
      <c r="AK108" s="15"/>
      <c r="AL108" s="12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</row>
    <row r="109" spans="1:52" ht="13.5" customHeight="1" x14ac:dyDescent="0.2">
      <c r="A109" s="2">
        <v>90</v>
      </c>
      <c r="B109" s="120"/>
      <c r="C109" s="68"/>
      <c r="D109" s="179"/>
      <c r="E109" s="69"/>
      <c r="F109" s="300"/>
      <c r="G109" s="136"/>
      <c r="H109" s="137" t="str">
        <f t="shared" si="1"/>
        <v/>
      </c>
      <c r="I109" s="138"/>
      <c r="J109" s="147"/>
      <c r="K109" s="64"/>
      <c r="L109" s="64"/>
      <c r="M109" s="64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25"/>
      <c r="AI109" s="15"/>
      <c r="AJ109" s="15"/>
      <c r="AK109" s="15"/>
      <c r="AL109" s="12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</row>
    <row r="110" spans="1:52" ht="13.5" customHeight="1" x14ac:dyDescent="0.2">
      <c r="A110" s="2">
        <v>91</v>
      </c>
      <c r="B110" s="120"/>
      <c r="C110" s="68"/>
      <c r="D110" s="179"/>
      <c r="E110" s="69"/>
      <c r="F110" s="300"/>
      <c r="G110" s="136"/>
      <c r="H110" s="137" t="str">
        <f t="shared" si="1"/>
        <v/>
      </c>
      <c r="I110" s="138"/>
      <c r="J110" s="147"/>
      <c r="K110" s="64"/>
      <c r="L110" s="64"/>
      <c r="M110" s="64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25"/>
      <c r="AI110" s="15"/>
      <c r="AJ110" s="15"/>
      <c r="AK110" s="15"/>
      <c r="AL110" s="12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</row>
    <row r="111" spans="1:52" ht="13.5" customHeight="1" x14ac:dyDescent="0.2">
      <c r="A111" s="2">
        <v>92</v>
      </c>
      <c r="B111" s="120"/>
      <c r="C111" s="68"/>
      <c r="D111" s="179"/>
      <c r="E111" s="69"/>
      <c r="F111" s="300"/>
      <c r="G111" s="136"/>
      <c r="H111" s="137" t="str">
        <f t="shared" si="1"/>
        <v/>
      </c>
      <c r="I111" s="138"/>
      <c r="J111" s="147"/>
      <c r="K111" s="64"/>
      <c r="L111" s="64"/>
      <c r="M111" s="64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25"/>
      <c r="AI111" s="15"/>
      <c r="AJ111" s="15"/>
      <c r="AK111" s="15"/>
      <c r="AL111" s="12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</row>
    <row r="112" spans="1:52" ht="13.5" customHeight="1" x14ac:dyDescent="0.2">
      <c r="A112" s="2">
        <v>93</v>
      </c>
      <c r="B112" s="120"/>
      <c r="C112" s="68"/>
      <c r="D112" s="179"/>
      <c r="E112" s="69"/>
      <c r="F112" s="300"/>
      <c r="G112" s="136"/>
      <c r="H112" s="137" t="str">
        <f t="shared" si="1"/>
        <v/>
      </c>
      <c r="I112" s="138"/>
      <c r="J112" s="147"/>
      <c r="K112" s="64"/>
      <c r="L112" s="64"/>
      <c r="M112" s="64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26"/>
      <c r="AI112" s="15"/>
      <c r="AJ112" s="15"/>
      <c r="AK112" s="15"/>
      <c r="AL112" s="12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</row>
    <row r="113" spans="1:52" ht="13.5" customHeight="1" x14ac:dyDescent="0.2">
      <c r="A113" s="2">
        <v>94</v>
      </c>
      <c r="B113" s="120"/>
      <c r="C113" s="68"/>
      <c r="D113" s="179"/>
      <c r="E113" s="69"/>
      <c r="F113" s="300"/>
      <c r="G113" s="136"/>
      <c r="H113" s="137" t="str">
        <f t="shared" si="1"/>
        <v/>
      </c>
      <c r="I113" s="138"/>
      <c r="J113" s="147"/>
      <c r="K113" s="64"/>
      <c r="L113" s="64"/>
      <c r="M113" s="64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25"/>
      <c r="AI113" s="15"/>
      <c r="AJ113" s="15"/>
      <c r="AK113" s="15"/>
      <c r="AL113" s="12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</row>
    <row r="114" spans="1:52" ht="13.5" customHeight="1" x14ac:dyDescent="0.2">
      <c r="A114" s="2">
        <v>95</v>
      </c>
      <c r="B114" s="120"/>
      <c r="C114" s="68"/>
      <c r="D114" s="179"/>
      <c r="E114" s="69"/>
      <c r="F114" s="300"/>
      <c r="G114" s="136"/>
      <c r="H114" s="137" t="str">
        <f t="shared" si="1"/>
        <v/>
      </c>
      <c r="I114" s="138"/>
      <c r="J114" s="147"/>
      <c r="K114" s="64"/>
      <c r="L114" s="64"/>
      <c r="M114" s="64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25"/>
      <c r="AI114" s="15"/>
      <c r="AJ114" s="15"/>
      <c r="AK114" s="15"/>
      <c r="AL114" s="12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</row>
    <row r="115" spans="1:52" ht="13.5" customHeight="1" x14ac:dyDescent="0.2">
      <c r="A115" s="2">
        <v>96</v>
      </c>
      <c r="B115" s="120"/>
      <c r="C115" s="68"/>
      <c r="D115" s="179"/>
      <c r="E115" s="69"/>
      <c r="F115" s="300"/>
      <c r="G115" s="136"/>
      <c r="H115" s="137" t="str">
        <f t="shared" si="1"/>
        <v/>
      </c>
      <c r="I115" s="138"/>
      <c r="J115" s="147"/>
      <c r="K115" s="64"/>
      <c r="L115" s="64"/>
      <c r="M115" s="64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25"/>
      <c r="AI115" s="15"/>
      <c r="AJ115" s="15"/>
      <c r="AK115" s="15"/>
      <c r="AL115" s="12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</row>
    <row r="116" spans="1:52" ht="13.5" customHeight="1" x14ac:dyDescent="0.2">
      <c r="A116" s="2">
        <v>97</v>
      </c>
      <c r="B116" s="120"/>
      <c r="C116" s="68"/>
      <c r="D116" s="179"/>
      <c r="E116" s="69"/>
      <c r="F116" s="300"/>
      <c r="G116" s="136"/>
      <c r="H116" s="137" t="str">
        <f t="shared" si="1"/>
        <v/>
      </c>
      <c r="I116" s="138"/>
      <c r="J116" s="147"/>
      <c r="K116" s="64"/>
      <c r="L116" s="64"/>
      <c r="M116" s="64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26"/>
      <c r="AI116" s="15"/>
      <c r="AJ116" s="15"/>
      <c r="AK116" s="15"/>
      <c r="AL116" s="12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</row>
    <row r="117" spans="1:52" ht="13.5" customHeight="1" x14ac:dyDescent="0.2">
      <c r="A117" s="2">
        <v>98</v>
      </c>
      <c r="B117" s="120"/>
      <c r="C117" s="68"/>
      <c r="D117" s="179"/>
      <c r="E117" s="69"/>
      <c r="F117" s="300"/>
      <c r="G117" s="136"/>
      <c r="H117" s="137" t="str">
        <f t="shared" si="1"/>
        <v/>
      </c>
      <c r="I117" s="138"/>
      <c r="J117" s="147"/>
      <c r="K117" s="64"/>
      <c r="L117" s="64"/>
      <c r="M117" s="64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25"/>
      <c r="AI117" s="15"/>
      <c r="AJ117" s="15"/>
      <c r="AK117" s="15"/>
      <c r="AL117" s="12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</row>
    <row r="118" spans="1:52" ht="13.5" customHeight="1" x14ac:dyDescent="0.2">
      <c r="A118" s="2">
        <v>99</v>
      </c>
      <c r="B118" s="120"/>
      <c r="C118" s="68"/>
      <c r="D118" s="179"/>
      <c r="E118" s="69"/>
      <c r="F118" s="300"/>
      <c r="G118" s="136"/>
      <c r="H118" s="137" t="str">
        <f t="shared" si="1"/>
        <v/>
      </c>
      <c r="I118" s="138"/>
      <c r="J118" s="147"/>
      <c r="K118" s="64"/>
      <c r="L118" s="64"/>
      <c r="M118" s="64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25"/>
      <c r="AI118" s="15"/>
      <c r="AJ118" s="15"/>
      <c r="AK118" s="15"/>
      <c r="AL118" s="12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</row>
    <row r="119" spans="1:52" ht="13.5" customHeight="1" x14ac:dyDescent="0.2">
      <c r="A119" s="2">
        <v>100</v>
      </c>
      <c r="B119" s="120"/>
      <c r="C119" s="68"/>
      <c r="D119" s="179"/>
      <c r="E119" s="69"/>
      <c r="F119" s="300"/>
      <c r="G119" s="136"/>
      <c r="H119" s="137" t="str">
        <f t="shared" si="1"/>
        <v/>
      </c>
      <c r="I119" s="138"/>
      <c r="J119" s="147"/>
      <c r="K119" s="64"/>
      <c r="L119" s="64"/>
      <c r="M119" s="64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26"/>
      <c r="AI119" s="15"/>
      <c r="AJ119" s="15"/>
      <c r="AK119" s="15"/>
      <c r="AL119" s="12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</row>
    <row r="120" spans="1:52" ht="13.5" customHeight="1" x14ac:dyDescent="0.2">
      <c r="A120" s="2">
        <v>101</v>
      </c>
      <c r="B120" s="120"/>
      <c r="C120" s="68"/>
      <c r="D120" s="179"/>
      <c r="E120" s="69"/>
      <c r="F120" s="300"/>
      <c r="G120" s="136"/>
      <c r="H120" s="137" t="str">
        <f t="shared" si="1"/>
        <v/>
      </c>
      <c r="I120" s="138"/>
      <c r="J120" s="147"/>
      <c r="K120" s="64"/>
      <c r="L120" s="64"/>
      <c r="M120" s="64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25"/>
      <c r="AI120" s="15"/>
      <c r="AJ120" s="15"/>
      <c r="AK120" s="15"/>
      <c r="AL120" s="12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</row>
    <row r="121" spans="1:52" ht="13.5" customHeight="1" x14ac:dyDescent="0.2">
      <c r="A121" s="2">
        <v>102</v>
      </c>
      <c r="B121" s="120"/>
      <c r="C121" s="68"/>
      <c r="D121" s="179"/>
      <c r="E121" s="69"/>
      <c r="F121" s="300"/>
      <c r="G121" s="136"/>
      <c r="H121" s="137" t="str">
        <f t="shared" si="1"/>
        <v/>
      </c>
      <c r="I121" s="138"/>
      <c r="J121" s="147"/>
      <c r="K121" s="64"/>
      <c r="L121" s="64"/>
      <c r="M121" s="64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25"/>
      <c r="AI121" s="15"/>
      <c r="AJ121" s="15"/>
      <c r="AK121" s="15"/>
      <c r="AL121" s="12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</row>
    <row r="122" spans="1:52" ht="13.5" customHeight="1" x14ac:dyDescent="0.2">
      <c r="A122" s="2">
        <v>103</v>
      </c>
      <c r="B122" s="120"/>
      <c r="C122" s="68"/>
      <c r="D122" s="179"/>
      <c r="E122" s="69"/>
      <c r="F122" s="300"/>
      <c r="G122" s="136"/>
      <c r="H122" s="137" t="str">
        <f t="shared" si="1"/>
        <v/>
      </c>
      <c r="I122" s="138"/>
      <c r="J122" s="147"/>
      <c r="K122" s="64"/>
      <c r="L122" s="64"/>
      <c r="M122" s="64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25"/>
      <c r="AI122" s="15"/>
      <c r="AJ122" s="15"/>
      <c r="AK122" s="15"/>
      <c r="AL122" s="12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</row>
    <row r="123" spans="1:52" ht="13.5" customHeight="1" x14ac:dyDescent="0.2">
      <c r="A123" s="2">
        <v>104</v>
      </c>
      <c r="B123" s="120"/>
      <c r="C123" s="68"/>
      <c r="D123" s="179"/>
      <c r="E123" s="69"/>
      <c r="F123" s="300"/>
      <c r="G123" s="136"/>
      <c r="H123" s="137" t="str">
        <f t="shared" si="1"/>
        <v/>
      </c>
      <c r="I123" s="138"/>
      <c r="J123" s="147"/>
      <c r="K123" s="64"/>
      <c r="L123" s="64"/>
      <c r="M123" s="64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26"/>
      <c r="AI123" s="15"/>
      <c r="AJ123" s="15"/>
      <c r="AK123" s="15"/>
      <c r="AL123" s="12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</row>
    <row r="124" spans="1:52" ht="13.5" customHeight="1" x14ac:dyDescent="0.2">
      <c r="A124" s="2">
        <v>105</v>
      </c>
      <c r="B124" s="120"/>
      <c r="C124" s="68"/>
      <c r="D124" s="179"/>
      <c r="E124" s="69"/>
      <c r="F124" s="300"/>
      <c r="G124" s="136"/>
      <c r="H124" s="137" t="str">
        <f t="shared" si="1"/>
        <v/>
      </c>
      <c r="I124" s="138"/>
      <c r="J124" s="147"/>
      <c r="K124" s="64"/>
      <c r="L124" s="64"/>
      <c r="M124" s="64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25"/>
      <c r="AI124" s="15"/>
      <c r="AJ124" s="15"/>
      <c r="AK124" s="15"/>
      <c r="AL124" s="12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</row>
    <row r="125" spans="1:52" ht="13.5" customHeight="1" x14ac:dyDescent="0.2">
      <c r="A125" s="2">
        <v>106</v>
      </c>
      <c r="B125" s="120"/>
      <c r="C125" s="68"/>
      <c r="D125" s="179"/>
      <c r="E125" s="69"/>
      <c r="F125" s="300"/>
      <c r="G125" s="136"/>
      <c r="H125" s="137" t="str">
        <f t="shared" si="1"/>
        <v/>
      </c>
      <c r="I125" s="138"/>
      <c r="J125" s="147"/>
      <c r="K125" s="64"/>
      <c r="L125" s="64"/>
      <c r="M125" s="64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25"/>
      <c r="AI125" s="15"/>
      <c r="AJ125" s="15"/>
      <c r="AK125" s="15"/>
      <c r="AL125" s="12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</row>
    <row r="126" spans="1:52" ht="13.5" customHeight="1" x14ac:dyDescent="0.2">
      <c r="A126" s="2">
        <v>107</v>
      </c>
      <c r="B126" s="120"/>
      <c r="C126" s="68"/>
      <c r="D126" s="179"/>
      <c r="E126" s="69"/>
      <c r="F126" s="300"/>
      <c r="G126" s="136"/>
      <c r="H126" s="137" t="str">
        <f t="shared" si="1"/>
        <v/>
      </c>
      <c r="I126" s="138"/>
      <c r="J126" s="147"/>
      <c r="K126" s="64"/>
      <c r="L126" s="64"/>
      <c r="M126" s="64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25"/>
      <c r="AI126" s="15"/>
      <c r="AJ126" s="15"/>
      <c r="AK126" s="15"/>
      <c r="AL126" s="12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</row>
    <row r="127" spans="1:52" ht="13.5" customHeight="1" x14ac:dyDescent="0.2">
      <c r="A127" s="2">
        <v>108</v>
      </c>
      <c r="B127" s="120"/>
      <c r="C127" s="68"/>
      <c r="D127" s="179"/>
      <c r="E127" s="69"/>
      <c r="F127" s="300"/>
      <c r="G127" s="136"/>
      <c r="H127" s="137" t="str">
        <f t="shared" si="1"/>
        <v/>
      </c>
      <c r="I127" s="138"/>
      <c r="J127" s="147"/>
      <c r="K127" s="64"/>
      <c r="L127" s="64"/>
      <c r="M127" s="64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26"/>
      <c r="AI127" s="15"/>
      <c r="AJ127" s="15"/>
      <c r="AK127" s="15"/>
      <c r="AL127" s="12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</row>
    <row r="128" spans="1:52" ht="13.5" customHeight="1" x14ac:dyDescent="0.2">
      <c r="A128" s="2">
        <v>109</v>
      </c>
      <c r="B128" s="120"/>
      <c r="C128" s="68"/>
      <c r="D128" s="179"/>
      <c r="E128" s="69"/>
      <c r="F128" s="300"/>
      <c r="G128" s="136"/>
      <c r="H128" s="137" t="str">
        <f t="shared" si="1"/>
        <v/>
      </c>
      <c r="I128" s="138"/>
      <c r="J128" s="147"/>
      <c r="K128" s="64"/>
      <c r="L128" s="64"/>
      <c r="M128" s="64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25"/>
      <c r="AI128" s="15"/>
      <c r="AJ128" s="15"/>
      <c r="AK128" s="15"/>
      <c r="AL128" s="12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</row>
    <row r="129" spans="1:52" ht="13.5" customHeight="1" x14ac:dyDescent="0.2">
      <c r="A129" s="2">
        <v>110</v>
      </c>
      <c r="B129" s="120"/>
      <c r="C129" s="68"/>
      <c r="D129" s="179"/>
      <c r="E129" s="69"/>
      <c r="F129" s="300"/>
      <c r="G129" s="136"/>
      <c r="H129" s="137" t="str">
        <f t="shared" si="1"/>
        <v/>
      </c>
      <c r="I129" s="138"/>
      <c r="J129" s="147"/>
      <c r="K129" s="64"/>
      <c r="L129" s="64"/>
      <c r="M129" s="64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2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</row>
    <row r="130" spans="1:52" ht="13.5" customHeight="1" x14ac:dyDescent="0.2">
      <c r="A130" s="2">
        <v>111</v>
      </c>
      <c r="B130" s="120"/>
      <c r="C130" s="68"/>
      <c r="D130" s="179"/>
      <c r="E130" s="69"/>
      <c r="F130" s="300"/>
      <c r="G130" s="136"/>
      <c r="H130" s="137" t="str">
        <f t="shared" si="1"/>
        <v/>
      </c>
      <c r="I130" s="138"/>
      <c r="J130" s="147"/>
      <c r="K130" s="64"/>
      <c r="L130" s="64"/>
      <c r="M130" s="64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</row>
    <row r="131" spans="1:52" ht="13.5" customHeight="1" x14ac:dyDescent="0.2">
      <c r="A131" s="2">
        <v>112</v>
      </c>
      <c r="B131" s="120"/>
      <c r="C131" s="68"/>
      <c r="D131" s="179"/>
      <c r="E131" s="69"/>
      <c r="F131" s="300"/>
      <c r="G131" s="136"/>
      <c r="H131" s="137" t="str">
        <f t="shared" si="1"/>
        <v/>
      </c>
      <c r="I131" s="138"/>
      <c r="J131" s="147"/>
      <c r="K131" s="64"/>
      <c r="L131" s="64"/>
      <c r="M131" s="64"/>
    </row>
    <row r="132" spans="1:52" ht="13.5" customHeight="1" x14ac:dyDescent="0.2">
      <c r="A132" s="2">
        <v>113</v>
      </c>
      <c r="B132" s="120"/>
      <c r="C132" s="68"/>
      <c r="D132" s="179"/>
      <c r="E132" s="69"/>
      <c r="F132" s="300"/>
      <c r="G132" s="136"/>
      <c r="H132" s="137" t="str">
        <f t="shared" si="1"/>
        <v/>
      </c>
      <c r="I132" s="138"/>
      <c r="J132" s="147"/>
      <c r="K132" s="64"/>
      <c r="L132" s="64"/>
      <c r="M132" s="64"/>
    </row>
    <row r="133" spans="1:52" ht="13.5" customHeight="1" x14ac:dyDescent="0.2">
      <c r="A133" s="2">
        <v>114</v>
      </c>
      <c r="B133" s="120"/>
      <c r="C133" s="68"/>
      <c r="D133" s="179"/>
      <c r="E133" s="69"/>
      <c r="F133" s="300"/>
      <c r="G133" s="136"/>
      <c r="H133" s="137" t="str">
        <f t="shared" si="1"/>
        <v/>
      </c>
      <c r="I133" s="138"/>
      <c r="J133" s="147"/>
      <c r="K133" s="64"/>
      <c r="L133" s="64"/>
      <c r="M133" s="64"/>
    </row>
    <row r="134" spans="1:52" ht="13.5" customHeight="1" x14ac:dyDescent="0.2">
      <c r="A134" s="2">
        <v>115</v>
      </c>
      <c r="B134" s="120"/>
      <c r="C134" s="68"/>
      <c r="D134" s="179"/>
      <c r="E134" s="69"/>
      <c r="F134" s="300"/>
      <c r="G134" s="136"/>
      <c r="H134" s="137" t="str">
        <f t="shared" si="1"/>
        <v/>
      </c>
      <c r="I134" s="138"/>
      <c r="J134" s="147"/>
      <c r="K134" s="64"/>
      <c r="L134" s="64"/>
      <c r="M134" s="64"/>
    </row>
    <row r="135" spans="1:52" ht="13.5" customHeight="1" x14ac:dyDescent="0.2">
      <c r="A135" s="2">
        <v>116</v>
      </c>
      <c r="B135" s="120"/>
      <c r="C135" s="68"/>
      <c r="D135" s="179"/>
      <c r="E135" s="69"/>
      <c r="F135" s="300"/>
      <c r="G135" s="136"/>
      <c r="H135" s="137" t="str">
        <f t="shared" si="1"/>
        <v/>
      </c>
      <c r="I135" s="138"/>
      <c r="J135" s="147"/>
      <c r="K135" s="64"/>
      <c r="L135" s="64"/>
      <c r="M135" s="64"/>
    </row>
    <row r="136" spans="1:52" ht="13.5" customHeight="1" x14ac:dyDescent="0.2">
      <c r="A136" s="2">
        <v>117</v>
      </c>
      <c r="B136" s="120"/>
      <c r="C136" s="68"/>
      <c r="D136" s="179"/>
      <c r="E136" s="69"/>
      <c r="F136" s="300"/>
      <c r="G136" s="136"/>
      <c r="H136" s="137" t="str">
        <f t="shared" si="1"/>
        <v/>
      </c>
      <c r="I136" s="138"/>
      <c r="J136" s="147"/>
      <c r="K136" s="64"/>
      <c r="L136" s="64"/>
      <c r="M136" s="64"/>
    </row>
    <row r="137" spans="1:52" ht="13.5" customHeight="1" x14ac:dyDescent="0.2">
      <c r="A137" s="2">
        <v>118</v>
      </c>
      <c r="B137" s="120"/>
      <c r="C137" s="68"/>
      <c r="D137" s="179"/>
      <c r="E137" s="69"/>
      <c r="F137" s="300"/>
      <c r="G137" s="136"/>
      <c r="H137" s="137" t="str">
        <f t="shared" si="1"/>
        <v/>
      </c>
      <c r="I137" s="138"/>
      <c r="J137" s="147"/>
      <c r="K137" s="64"/>
      <c r="L137" s="64"/>
      <c r="M137" s="64"/>
    </row>
    <row r="138" spans="1:52" ht="13.5" customHeight="1" x14ac:dyDescent="0.2">
      <c r="A138" s="2">
        <v>119</v>
      </c>
      <c r="B138" s="120"/>
      <c r="C138" s="68"/>
      <c r="D138" s="179"/>
      <c r="E138" s="69"/>
      <c r="F138" s="300"/>
      <c r="G138" s="136"/>
      <c r="H138" s="137" t="str">
        <f t="shared" si="1"/>
        <v/>
      </c>
      <c r="I138" s="138"/>
      <c r="J138" s="147"/>
      <c r="K138" s="64"/>
      <c r="L138" s="64"/>
      <c r="M138" s="64"/>
    </row>
    <row r="139" spans="1:52" ht="13.5" customHeight="1" thickBot="1" x14ac:dyDescent="0.25">
      <c r="A139" s="2">
        <v>120</v>
      </c>
      <c r="B139" s="120"/>
      <c r="C139" s="71"/>
      <c r="D139" s="179"/>
      <c r="E139" s="72"/>
      <c r="F139" s="300"/>
      <c r="G139" s="148"/>
      <c r="H139" s="149" t="str">
        <f t="shared" si="1"/>
        <v/>
      </c>
      <c r="I139" s="150"/>
      <c r="J139" s="147"/>
      <c r="K139" s="64"/>
      <c r="L139" s="64"/>
      <c r="M139" s="64"/>
    </row>
    <row r="140" spans="1:52" ht="13.5" customHeight="1" thickBot="1" x14ac:dyDescent="0.25">
      <c r="A140" s="1"/>
      <c r="B140" s="151"/>
      <c r="C140" s="152"/>
      <c r="D140" s="152"/>
      <c r="E140" s="152"/>
      <c r="F140" s="152"/>
      <c r="G140" s="152"/>
      <c r="H140" s="152"/>
      <c r="I140" s="152"/>
      <c r="J140" s="153"/>
      <c r="K140" s="64"/>
      <c r="L140" s="64"/>
      <c r="M140" s="64"/>
    </row>
    <row r="141" spans="1:52" ht="13.5" thickTop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</row>
    <row r="142" spans="1:52" x14ac:dyDescent="0.2">
      <c r="A142" s="1"/>
    </row>
    <row r="143" spans="1:52" x14ac:dyDescent="0.2">
      <c r="A143" s="1"/>
    </row>
    <row r="144" spans="1:52" x14ac:dyDescent="0.2">
      <c r="A144" s="1"/>
    </row>
    <row r="145" spans="1:67" x14ac:dyDescent="0.2">
      <c r="A145" s="1"/>
    </row>
    <row r="146" spans="1:67" x14ac:dyDescent="0.2">
      <c r="A146" s="1"/>
    </row>
    <row r="147" spans="1:67" x14ac:dyDescent="0.2">
      <c r="A147" s="1"/>
    </row>
    <row r="148" spans="1:67" x14ac:dyDescent="0.2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</row>
    <row r="149" spans="1:67" x14ac:dyDescent="0.2">
      <c r="A149" s="1"/>
    </row>
    <row r="150" spans="1:67" x14ac:dyDescent="0.2">
      <c r="A150" s="1"/>
    </row>
    <row r="151" spans="1:67" x14ac:dyDescent="0.2">
      <c r="A151" s="1"/>
    </row>
    <row r="152" spans="1:67" ht="13.5" thickBot="1" x14ac:dyDescent="0.25">
      <c r="A152" s="1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286" t="s">
        <v>115</v>
      </c>
      <c r="AZ152" s="286"/>
      <c r="BA152" s="286"/>
      <c r="BB152" s="286"/>
      <c r="BC152" s="66"/>
      <c r="BD152" s="286" t="s">
        <v>116</v>
      </c>
      <c r="BE152" s="286"/>
      <c r="BF152" s="286"/>
      <c r="BG152" s="286"/>
      <c r="BH152" s="286"/>
      <c r="BI152" s="66"/>
      <c r="BJ152" s="359" t="s">
        <v>117</v>
      </c>
      <c r="BK152" s="359"/>
      <c r="BL152" s="164"/>
      <c r="BM152" s="359" t="s">
        <v>118</v>
      </c>
      <c r="BN152" s="359"/>
      <c r="BO152" s="359"/>
    </row>
    <row r="153" spans="1:67" x14ac:dyDescent="0.2">
      <c r="A153" s="1"/>
      <c r="U153" s="73"/>
      <c r="V153" s="74"/>
      <c r="W153" s="74"/>
      <c r="X153" s="74"/>
      <c r="Y153" s="75"/>
      <c r="Z153" s="66"/>
      <c r="AA153" s="73"/>
      <c r="AB153" s="74"/>
      <c r="AC153" s="74"/>
      <c r="AD153" s="74"/>
      <c r="AE153" s="75"/>
      <c r="AF153" s="66"/>
      <c r="AG153" s="73"/>
      <c r="AH153" s="74"/>
      <c r="AI153" s="74"/>
      <c r="AJ153" s="74"/>
      <c r="AK153" s="75"/>
      <c r="AL153" s="66"/>
      <c r="AM153" s="73"/>
      <c r="AN153" s="74"/>
      <c r="AO153" s="74"/>
      <c r="AP153" s="74"/>
      <c r="AQ153" s="75"/>
      <c r="AR153" s="66"/>
      <c r="AS153" s="73"/>
      <c r="AT153" s="74"/>
      <c r="AU153" s="74"/>
      <c r="AV153" s="74"/>
      <c r="AW153" s="75"/>
      <c r="AX153" s="66"/>
      <c r="AY153" s="286"/>
      <c r="AZ153" s="286"/>
      <c r="BA153" s="286"/>
      <c r="BB153" s="286"/>
      <c r="BC153" s="66"/>
      <c r="BD153" s="286"/>
      <c r="BE153" s="286"/>
      <c r="BF153" s="286"/>
      <c r="BG153" s="286"/>
      <c r="BH153" s="286"/>
      <c r="BI153" s="66"/>
      <c r="BJ153" s="359"/>
      <c r="BK153" s="359"/>
      <c r="BL153" s="164"/>
      <c r="BM153" s="359"/>
      <c r="BN153" s="359"/>
      <c r="BO153" s="359"/>
    </row>
    <row r="154" spans="1:67" ht="18" x14ac:dyDescent="0.25">
      <c r="A154" s="1"/>
      <c r="N154" t="s">
        <v>13</v>
      </c>
      <c r="Q154" t="s">
        <v>15</v>
      </c>
      <c r="U154" s="76"/>
      <c r="V154" s="77" t="s">
        <v>47</v>
      </c>
      <c r="W154" s="77"/>
      <c r="X154" s="78"/>
      <c r="Y154" s="79"/>
      <c r="Z154" s="66"/>
      <c r="AA154" s="76"/>
      <c r="AB154" s="77" t="s">
        <v>48</v>
      </c>
      <c r="AC154" s="78"/>
      <c r="AD154" s="80"/>
      <c r="AE154" s="79"/>
      <c r="AF154" s="66"/>
      <c r="AG154" s="81"/>
      <c r="AH154" s="77" t="s">
        <v>49</v>
      </c>
      <c r="AI154" s="78"/>
      <c r="AJ154" s="78"/>
      <c r="AK154" s="82"/>
      <c r="AL154" s="66"/>
      <c r="AM154" s="81"/>
      <c r="AN154" s="77" t="s">
        <v>81</v>
      </c>
      <c r="AO154" s="83"/>
      <c r="AP154" s="80"/>
      <c r="AQ154" s="79"/>
      <c r="AR154" s="66"/>
      <c r="AS154" s="76"/>
      <c r="AT154" s="84" t="s">
        <v>110</v>
      </c>
      <c r="AU154" s="78"/>
      <c r="AV154" s="80"/>
      <c r="AW154" s="79"/>
      <c r="AX154" s="66"/>
      <c r="AY154" s="85"/>
      <c r="AZ154" s="85"/>
      <c r="BA154" s="85" t="s">
        <v>77</v>
      </c>
      <c r="BB154" s="85"/>
      <c r="BC154" s="66"/>
      <c r="BD154" s="86" t="s">
        <v>10</v>
      </c>
      <c r="BE154" s="85"/>
      <c r="BF154" s="87"/>
      <c r="BG154" s="88"/>
      <c r="BH154" s="88"/>
      <c r="BI154" s="89"/>
      <c r="BJ154" s="174"/>
      <c r="BK154" s="174"/>
      <c r="BL154" s="164"/>
      <c r="BM154" s="165"/>
      <c r="BN154" s="165"/>
      <c r="BO154" s="165"/>
    </row>
    <row r="155" spans="1:67" x14ac:dyDescent="0.2">
      <c r="A155" s="1"/>
      <c r="N155" s="8" t="s">
        <v>14</v>
      </c>
      <c r="O155" s="8"/>
      <c r="P155" s="8"/>
      <c r="Q155" s="8" t="s">
        <v>16</v>
      </c>
      <c r="R155" s="8"/>
      <c r="S155" s="8"/>
      <c r="T155" s="8"/>
      <c r="U155" s="90"/>
      <c r="V155" s="91" t="s">
        <v>88</v>
      </c>
      <c r="W155" s="91"/>
      <c r="X155" s="92"/>
      <c r="Y155" s="93"/>
      <c r="Z155" s="94"/>
      <c r="AA155" s="90"/>
      <c r="AB155" s="91"/>
      <c r="AC155" s="91"/>
      <c r="AD155" s="95"/>
      <c r="AE155" s="93"/>
      <c r="AF155" s="94"/>
      <c r="AG155" s="90"/>
      <c r="AH155" s="83"/>
      <c r="AI155" s="95"/>
      <c r="AJ155" s="95"/>
      <c r="AK155" s="93"/>
      <c r="AL155" s="94"/>
      <c r="AM155" s="90"/>
      <c r="AN155" s="96"/>
      <c r="AO155" s="95"/>
      <c r="AP155" s="95"/>
      <c r="AQ155" s="93"/>
      <c r="AR155" s="94"/>
      <c r="AS155" s="90"/>
      <c r="AT155" s="91" t="s">
        <v>111</v>
      </c>
      <c r="AU155" s="92"/>
      <c r="AV155" s="95"/>
      <c r="AW155" s="93"/>
      <c r="AX155" s="94"/>
      <c r="AY155" s="97" t="s">
        <v>80</v>
      </c>
      <c r="AZ155" s="97"/>
      <c r="BA155" s="97" t="s">
        <v>79</v>
      </c>
      <c r="BB155" s="97" t="s">
        <v>78</v>
      </c>
      <c r="BC155" s="94"/>
      <c r="BD155" s="98"/>
      <c r="BE155" s="85"/>
      <c r="BF155" s="85"/>
      <c r="BG155" s="85"/>
      <c r="BH155" s="85"/>
      <c r="BI155" s="66"/>
      <c r="BJ155" s="165"/>
      <c r="BK155" s="165"/>
      <c r="BL155" s="175"/>
      <c r="BM155" s="176"/>
      <c r="BN155" s="176"/>
      <c r="BO155" s="176"/>
    </row>
    <row r="156" spans="1:67" x14ac:dyDescent="0.2">
      <c r="A156" s="1"/>
      <c r="N156" t="s">
        <v>12</v>
      </c>
      <c r="Q156" t="s">
        <v>86</v>
      </c>
      <c r="U156" s="276" t="s">
        <v>84</v>
      </c>
      <c r="V156" s="279"/>
      <c r="W156" s="280"/>
      <c r="X156" s="6">
        <f>COUNTIF(BK156:BK275,"&gt;0")</f>
        <v>3</v>
      </c>
      <c r="Y156" s="79"/>
      <c r="Z156" s="66"/>
      <c r="AA156" s="276" t="s">
        <v>8</v>
      </c>
      <c r="AB156" s="277"/>
      <c r="AC156" s="278"/>
      <c r="AD156" s="6">
        <f>COUNT(BF156:BF275)</f>
        <v>3</v>
      </c>
      <c r="AE156" s="79"/>
      <c r="AF156" s="66"/>
      <c r="AG156" s="276" t="s">
        <v>84</v>
      </c>
      <c r="AH156" s="277"/>
      <c r="AI156" s="278"/>
      <c r="AJ156" s="6">
        <f>COUNT(BF156:BF275)</f>
        <v>3</v>
      </c>
      <c r="AK156" s="79"/>
      <c r="AL156" s="66"/>
      <c r="AM156" s="276" t="s">
        <v>8</v>
      </c>
      <c r="AN156" s="279"/>
      <c r="AO156" s="280"/>
      <c r="AP156" s="6">
        <f>COUNT(BF156:BF275)</f>
        <v>3</v>
      </c>
      <c r="AQ156" s="79"/>
      <c r="AR156" s="66"/>
      <c r="AS156" s="276" t="s">
        <v>84</v>
      </c>
      <c r="AT156" s="279"/>
      <c r="AU156" s="280"/>
      <c r="AV156" s="99">
        <f>AD156+AV157</f>
        <v>3</v>
      </c>
      <c r="AW156" s="79"/>
      <c r="AX156" s="66"/>
      <c r="AY156" s="85">
        <v>1</v>
      </c>
      <c r="AZ156" s="85"/>
      <c r="BA156" s="85">
        <f>POWER((1-0.95),1/AY156)</f>
        <v>5.0000000000000044E-2</v>
      </c>
      <c r="BB156" s="85">
        <f>NORMSINV(BA156)</f>
        <v>-1.6448536269514715</v>
      </c>
      <c r="BC156" s="66"/>
      <c r="BD156" s="98">
        <f>IF(BJ156&gt;0,LN(BJ156),"NoValue")</f>
        <v>5.2983173665480363</v>
      </c>
      <c r="BE156" s="85"/>
      <c r="BF156" s="100">
        <f t="shared" ref="BF156:BF187" si="2">IF(BD156="NoValue","NoValue",POWER(BD156-$X$160,2))</f>
        <v>0</v>
      </c>
      <c r="BG156" s="85"/>
      <c r="BH156" s="100">
        <f t="shared" ref="BH156:BH187" si="3">IF(BF156="NoValue","NoValue",POWER(D20-$AJ$162,2))</f>
        <v>0</v>
      </c>
      <c r="BI156" s="66"/>
      <c r="BJ156" s="165">
        <f t="shared" ref="BJ156:BJ187" si="4">IF(D20="ND",0,D20)</f>
        <v>200</v>
      </c>
      <c r="BK156" s="165">
        <f t="shared" ref="BK156:BK187" si="5">IF(D20="ND",1,D20)</f>
        <v>200</v>
      </c>
      <c r="BL156" s="164"/>
      <c r="BM156" s="165">
        <f>COUNT(D20:D139)</f>
        <v>3</v>
      </c>
      <c r="BN156" s="165">
        <f t="shared" ref="BN156:BN174" si="6">COUNT(L20)</f>
        <v>0</v>
      </c>
      <c r="BO156" s="165">
        <f t="shared" ref="BO156:BO175" si="7">BN156/($AV$157+$BM$156)</f>
        <v>0</v>
      </c>
    </row>
    <row r="157" spans="1:67" x14ac:dyDescent="0.2">
      <c r="A157" s="1"/>
      <c r="N157" t="s">
        <v>44</v>
      </c>
      <c r="Q157" t="s">
        <v>87</v>
      </c>
      <c r="U157" s="76"/>
      <c r="V157" s="101"/>
      <c r="W157" s="101"/>
      <c r="X157" s="9"/>
      <c r="Y157" s="79"/>
      <c r="Z157" s="66"/>
      <c r="AA157" s="76"/>
      <c r="AB157" s="80"/>
      <c r="AC157" s="102"/>
      <c r="AD157" s="9"/>
      <c r="AE157" s="79"/>
      <c r="AF157" s="66"/>
      <c r="AG157" s="76"/>
      <c r="AH157" s="80"/>
      <c r="AI157" s="102"/>
      <c r="AJ157" s="9"/>
      <c r="AK157" s="79"/>
      <c r="AL157" s="66"/>
      <c r="AM157" s="76"/>
      <c r="AN157" s="80"/>
      <c r="AO157" s="102"/>
      <c r="AP157" s="9"/>
      <c r="AQ157" s="79"/>
      <c r="AR157" s="66"/>
      <c r="AS157" s="276" t="s">
        <v>85</v>
      </c>
      <c r="AT157" s="279"/>
      <c r="AU157" s="280"/>
      <c r="AV157" s="99">
        <f>COUNT(L20:L34)</f>
        <v>0</v>
      </c>
      <c r="AW157" s="79"/>
      <c r="AX157" s="66"/>
      <c r="AY157" s="85">
        <v>2</v>
      </c>
      <c r="AZ157" s="85"/>
      <c r="BA157" s="85">
        <f t="shared" ref="BA157:BA220" si="8">POWER((1-0.95),1/AY157)</f>
        <v>0.22360679774997907</v>
      </c>
      <c r="BB157" s="85">
        <f t="shared" ref="BB157:BB220" si="9">NORMSINV(BA157)</f>
        <v>-0.76006857515550819</v>
      </c>
      <c r="BC157" s="66"/>
      <c r="BD157" s="98">
        <f t="shared" ref="BD157:BD220" si="10">IF(BJ157&gt;0,LN(BJ157),"NoValue")</f>
        <v>5.2983173665480363</v>
      </c>
      <c r="BE157" s="85"/>
      <c r="BF157" s="100">
        <f t="shared" si="2"/>
        <v>0</v>
      </c>
      <c r="BG157" s="85"/>
      <c r="BH157" s="100">
        <f t="shared" si="3"/>
        <v>0</v>
      </c>
      <c r="BI157" s="66"/>
      <c r="BJ157" s="165">
        <f t="shared" si="4"/>
        <v>200</v>
      </c>
      <c r="BK157" s="165">
        <f t="shared" si="5"/>
        <v>200</v>
      </c>
      <c r="BL157" s="164"/>
      <c r="BM157" s="165"/>
      <c r="BN157" s="165">
        <f t="shared" si="6"/>
        <v>0</v>
      </c>
      <c r="BO157" s="165">
        <f t="shared" si="7"/>
        <v>0</v>
      </c>
    </row>
    <row r="158" spans="1:67" x14ac:dyDescent="0.2">
      <c r="A158" s="1"/>
      <c r="N158" t="s">
        <v>32</v>
      </c>
      <c r="Q158" t="s">
        <v>17</v>
      </c>
      <c r="U158" s="276" t="s">
        <v>85</v>
      </c>
      <c r="V158" s="279"/>
      <c r="W158" s="280"/>
      <c r="X158" s="6">
        <f>+X156-COUNT(D20:D139)</f>
        <v>0</v>
      </c>
      <c r="Y158" s="79"/>
      <c r="Z158" s="66"/>
      <c r="AA158" s="76"/>
      <c r="AB158" s="9"/>
      <c r="AC158" s="102"/>
      <c r="AD158" s="9"/>
      <c r="AE158" s="79"/>
      <c r="AF158" s="66"/>
      <c r="AG158" s="76"/>
      <c r="AH158" s="80"/>
      <c r="AI158" s="102"/>
      <c r="AJ158" s="9"/>
      <c r="AK158" s="79"/>
      <c r="AL158" s="66"/>
      <c r="AM158" s="76"/>
      <c r="AN158" s="80"/>
      <c r="AO158" s="102"/>
      <c r="AP158" s="9"/>
      <c r="AQ158" s="79"/>
      <c r="AR158" s="66"/>
      <c r="AS158" s="76"/>
      <c r="AT158" s="102"/>
      <c r="AU158" s="102"/>
      <c r="AV158" s="102"/>
      <c r="AW158" s="79"/>
      <c r="AX158" s="66"/>
      <c r="AY158" s="85">
        <v>3</v>
      </c>
      <c r="AZ158" s="85"/>
      <c r="BA158" s="85">
        <f t="shared" si="8"/>
        <v>0.36840314986403883</v>
      </c>
      <c r="BB158" s="85">
        <f t="shared" si="9"/>
        <v>-0.33608562293912536</v>
      </c>
      <c r="BC158" s="66"/>
      <c r="BD158" s="98">
        <f t="shared" si="10"/>
        <v>5.2983173665480363</v>
      </c>
      <c r="BE158" s="85"/>
      <c r="BF158" s="100">
        <f t="shared" si="2"/>
        <v>0</v>
      </c>
      <c r="BG158" s="85"/>
      <c r="BH158" s="100">
        <f t="shared" si="3"/>
        <v>0</v>
      </c>
      <c r="BI158" s="66"/>
      <c r="BJ158" s="165">
        <f t="shared" si="4"/>
        <v>200</v>
      </c>
      <c r="BK158" s="165">
        <f t="shared" si="5"/>
        <v>200</v>
      </c>
      <c r="BL158" s="164"/>
      <c r="BM158" s="165"/>
      <c r="BN158" s="165">
        <f t="shared" si="6"/>
        <v>0</v>
      </c>
      <c r="BO158" s="165">
        <f t="shared" si="7"/>
        <v>0</v>
      </c>
    </row>
    <row r="159" spans="1:67" ht="15.75" x14ac:dyDescent="0.3">
      <c r="A159" s="1"/>
      <c r="N159" t="s">
        <v>58</v>
      </c>
      <c r="Q159" t="s">
        <v>41</v>
      </c>
      <c r="U159" s="76"/>
      <c r="V159" s="80"/>
      <c r="W159" s="80"/>
      <c r="X159" s="9"/>
      <c r="Y159" s="79"/>
      <c r="Z159" s="66"/>
      <c r="AA159" s="76"/>
      <c r="AB159" s="80"/>
      <c r="AC159" s="102"/>
      <c r="AD159" s="9"/>
      <c r="AE159" s="79"/>
      <c r="AF159" s="66"/>
      <c r="AG159" s="76"/>
      <c r="AH159" s="80"/>
      <c r="AI159" s="102"/>
      <c r="AJ159" s="9"/>
      <c r="AK159" s="79"/>
      <c r="AL159" s="66"/>
      <c r="AM159" s="76"/>
      <c r="AN159" s="80"/>
      <c r="AO159" s="102"/>
      <c r="AP159" s="9"/>
      <c r="AQ159" s="79"/>
      <c r="AR159" s="66"/>
      <c r="AS159" s="156"/>
      <c r="AT159" s="159" t="s">
        <v>102</v>
      </c>
      <c r="AU159" s="159"/>
      <c r="AV159" s="159" t="e">
        <f>1/AV161*(BO156*L20+BO157*L21+BO158*L22+BO159*L23+BO160*L24+BO161*L25+BO162*L26+BO163*L27+BO164*L28+BO165*L29+BO166*L30+BO167*L31+BO168*L32+BO169*L33+BO170*L34+BO171*L35+BO172*L36+BO173*L37+BO174*L38+BO175*L41)</f>
        <v>#DIV/0!</v>
      </c>
      <c r="AW159" s="79"/>
      <c r="AX159" s="66"/>
      <c r="AY159" s="85">
        <v>4</v>
      </c>
      <c r="AZ159" s="85"/>
      <c r="BA159" s="85">
        <f t="shared" si="8"/>
        <v>0.47287080450158803</v>
      </c>
      <c r="BB159" s="85">
        <f t="shared" si="9"/>
        <v>-6.8055305331315347E-2</v>
      </c>
      <c r="BC159" s="66"/>
      <c r="BD159" s="98" t="str">
        <f t="shared" si="10"/>
        <v>NoValue</v>
      </c>
      <c r="BE159" s="85"/>
      <c r="BF159" s="100" t="str">
        <f t="shared" si="2"/>
        <v>NoValue</v>
      </c>
      <c r="BG159" s="85"/>
      <c r="BH159" s="100" t="str">
        <f t="shared" si="3"/>
        <v>NoValue</v>
      </c>
      <c r="BI159" s="66"/>
      <c r="BJ159" s="165">
        <f t="shared" si="4"/>
        <v>0</v>
      </c>
      <c r="BK159" s="165">
        <f t="shared" si="5"/>
        <v>0</v>
      </c>
      <c r="BL159" s="164"/>
      <c r="BM159" s="165"/>
      <c r="BN159" s="165">
        <f t="shared" si="6"/>
        <v>0</v>
      </c>
      <c r="BO159" s="165">
        <f t="shared" si="7"/>
        <v>0</v>
      </c>
    </row>
    <row r="160" spans="1:67" ht="15.75" x14ac:dyDescent="0.3">
      <c r="A160" s="1"/>
      <c r="N160" t="s">
        <v>36</v>
      </c>
      <c r="Q160" t="s">
        <v>42</v>
      </c>
      <c r="U160" s="257" t="s">
        <v>96</v>
      </c>
      <c r="V160" s="258"/>
      <c r="W160" s="258"/>
      <c r="X160" s="155">
        <f>AVERAGE(BD156:BD275)</f>
        <v>5.2983173665480363</v>
      </c>
      <c r="Y160" s="79"/>
      <c r="Z160" s="66"/>
      <c r="AA160" s="76"/>
      <c r="AB160" s="80"/>
      <c r="AC160" s="102"/>
      <c r="AD160" s="9"/>
      <c r="AE160" s="79"/>
      <c r="AF160" s="66"/>
      <c r="AG160" s="76"/>
      <c r="AH160" s="80"/>
      <c r="AI160" s="102"/>
      <c r="AJ160" s="9"/>
      <c r="AK160" s="79"/>
      <c r="AL160" s="66"/>
      <c r="AM160" s="76"/>
      <c r="AN160" s="80"/>
      <c r="AO160" s="102"/>
      <c r="AP160" s="9"/>
      <c r="AQ160" s="79"/>
      <c r="AR160" s="66"/>
      <c r="AS160" s="156"/>
      <c r="AT160" s="159" t="s">
        <v>103</v>
      </c>
      <c r="AU160" s="159"/>
      <c r="AV160" s="159" t="e">
        <f>1/AV161*((BO156*POWER(L20-AV159,2))+(BO157*POWER(L21-AV159,2))+(BO158*POWER(L22-AV159,2))+(BO159*POWER(L23-AV159,2))+(BO160*POWER(L24-AV159,2))+(BO161*POWER(L25-AV159,2))+(BO162*POWER(L26-AV159,2))+(BO163*POWER(L27-AV159,2))+(BO164*POWER(L28-AV159,2)+(BO165*POWER(L29-AV159,2))))</f>
        <v>#DIV/0!</v>
      </c>
      <c r="AW160" s="79"/>
      <c r="AX160" s="66"/>
      <c r="AY160" s="85">
        <v>5</v>
      </c>
      <c r="AZ160" s="85"/>
      <c r="BA160" s="85">
        <f t="shared" si="8"/>
        <v>0.54928027165305904</v>
      </c>
      <c r="BB160" s="85">
        <f t="shared" si="9"/>
        <v>0.12384316177062824</v>
      </c>
      <c r="BC160" s="66"/>
      <c r="BD160" s="98" t="str">
        <f t="shared" si="10"/>
        <v>NoValue</v>
      </c>
      <c r="BE160" s="85"/>
      <c r="BF160" s="100" t="str">
        <f t="shared" si="2"/>
        <v>NoValue</v>
      </c>
      <c r="BG160" s="85"/>
      <c r="BH160" s="100" t="str">
        <f t="shared" si="3"/>
        <v>NoValue</v>
      </c>
      <c r="BI160" s="66"/>
      <c r="BJ160" s="165">
        <f t="shared" si="4"/>
        <v>0</v>
      </c>
      <c r="BK160" s="165">
        <f t="shared" si="5"/>
        <v>0</v>
      </c>
      <c r="BL160" s="164"/>
      <c r="BM160" s="165"/>
      <c r="BN160" s="165">
        <f t="shared" si="6"/>
        <v>0</v>
      </c>
      <c r="BO160" s="165">
        <f t="shared" si="7"/>
        <v>0</v>
      </c>
    </row>
    <row r="161" spans="1:67" x14ac:dyDescent="0.2">
      <c r="A161" s="1"/>
      <c r="N161" t="s">
        <v>37</v>
      </c>
      <c r="Q161" t="s">
        <v>90</v>
      </c>
      <c r="U161" s="156"/>
      <c r="V161" s="157"/>
      <c r="W161" s="157"/>
      <c r="X161" s="158"/>
      <c r="Y161" s="79"/>
      <c r="Z161" s="66"/>
      <c r="AA161" s="76"/>
      <c r="AB161" s="80"/>
      <c r="AC161" s="102"/>
      <c r="AD161" s="9"/>
      <c r="AE161" s="79"/>
      <c r="AF161" s="66"/>
      <c r="AG161" s="76"/>
      <c r="AH161" s="80"/>
      <c r="AI161" s="102"/>
      <c r="AJ161" s="9"/>
      <c r="AK161" s="79"/>
      <c r="AL161" s="66"/>
      <c r="AM161" s="76"/>
      <c r="AN161" s="80"/>
      <c r="AO161" s="102"/>
      <c r="AP161" s="9"/>
      <c r="AQ161" s="79"/>
      <c r="AR161" s="66"/>
      <c r="AS161" s="156"/>
      <c r="AT161" s="159" t="s">
        <v>101</v>
      </c>
      <c r="AU161" s="159"/>
      <c r="AV161" s="159">
        <f>SUM(BO156:BO175)</f>
        <v>0</v>
      </c>
      <c r="AW161" s="79"/>
      <c r="AX161" s="66"/>
      <c r="AY161" s="85">
        <v>6</v>
      </c>
      <c r="AZ161" s="85"/>
      <c r="BA161" s="85">
        <f t="shared" si="8"/>
        <v>0.60696223100291735</v>
      </c>
      <c r="BB161" s="85">
        <f t="shared" si="9"/>
        <v>0.27141022589437608</v>
      </c>
      <c r="BC161" s="66"/>
      <c r="BD161" s="98" t="str">
        <f t="shared" si="10"/>
        <v>NoValue</v>
      </c>
      <c r="BE161" s="85"/>
      <c r="BF161" s="100" t="str">
        <f t="shared" si="2"/>
        <v>NoValue</v>
      </c>
      <c r="BG161" s="85"/>
      <c r="BH161" s="100" t="str">
        <f t="shared" si="3"/>
        <v>NoValue</v>
      </c>
      <c r="BI161" s="66"/>
      <c r="BJ161" s="165">
        <f t="shared" si="4"/>
        <v>0</v>
      </c>
      <c r="BK161" s="165">
        <f t="shared" si="5"/>
        <v>0</v>
      </c>
      <c r="BL161" s="164"/>
      <c r="BM161" s="165"/>
      <c r="BN161" s="165">
        <f t="shared" si="6"/>
        <v>0</v>
      </c>
      <c r="BO161" s="165">
        <f t="shared" si="7"/>
        <v>0</v>
      </c>
    </row>
    <row r="162" spans="1:67" x14ac:dyDescent="0.2">
      <c r="A162" s="1"/>
      <c r="N162" t="s">
        <v>39</v>
      </c>
      <c r="U162" s="257" t="s">
        <v>91</v>
      </c>
      <c r="V162" s="258"/>
      <c r="W162" s="258"/>
      <c r="X162" s="158">
        <f>SUM(BF156:BF275)/(X156-X158-1)</f>
        <v>0</v>
      </c>
      <c r="Y162" s="79"/>
      <c r="Z162" s="66"/>
      <c r="AA162" s="257" t="s">
        <v>96</v>
      </c>
      <c r="AB162" s="285"/>
      <c r="AC162" s="285"/>
      <c r="AD162" s="155">
        <f>AVERAGE(BD156:BD275)</f>
        <v>5.2983173665480363</v>
      </c>
      <c r="AE162" s="79"/>
      <c r="AF162" s="66"/>
      <c r="AG162" s="257" t="s">
        <v>95</v>
      </c>
      <c r="AH162" s="285"/>
      <c r="AI162" s="285"/>
      <c r="AJ162" s="155">
        <f>AVERAGE(D20:D139)</f>
        <v>200</v>
      </c>
      <c r="AK162" s="79"/>
      <c r="AL162" s="66"/>
      <c r="AM162" s="76"/>
      <c r="AN162" s="80"/>
      <c r="AO162" s="102"/>
      <c r="AP162" s="103"/>
      <c r="AQ162" s="79"/>
      <c r="AR162" s="66"/>
      <c r="AS162" s="156"/>
      <c r="AT162" s="159"/>
      <c r="AU162" s="159"/>
      <c r="AV162" s="159"/>
      <c r="AW162" s="79"/>
      <c r="AX162" s="66"/>
      <c r="AY162" s="85">
        <v>7</v>
      </c>
      <c r="AZ162" s="85"/>
      <c r="BA162" s="85">
        <f t="shared" si="8"/>
        <v>0.65183634486883923</v>
      </c>
      <c r="BB162" s="85">
        <f t="shared" si="9"/>
        <v>0.39028297612467511</v>
      </c>
      <c r="BC162" s="66"/>
      <c r="BD162" s="98" t="str">
        <f t="shared" si="10"/>
        <v>NoValue</v>
      </c>
      <c r="BE162" s="85"/>
      <c r="BF162" s="100" t="str">
        <f t="shared" si="2"/>
        <v>NoValue</v>
      </c>
      <c r="BG162" s="85"/>
      <c r="BH162" s="100" t="str">
        <f t="shared" si="3"/>
        <v>NoValue</v>
      </c>
      <c r="BI162" s="66"/>
      <c r="BJ162" s="165">
        <f t="shared" si="4"/>
        <v>0</v>
      </c>
      <c r="BK162" s="165">
        <f t="shared" si="5"/>
        <v>0</v>
      </c>
      <c r="BL162" s="164"/>
      <c r="BM162" s="165"/>
      <c r="BN162" s="165">
        <f t="shared" si="6"/>
        <v>0</v>
      </c>
      <c r="BO162" s="165">
        <f t="shared" si="7"/>
        <v>0</v>
      </c>
    </row>
    <row r="163" spans="1:67" x14ac:dyDescent="0.2">
      <c r="A163" s="1"/>
      <c r="N163" t="s">
        <v>38</v>
      </c>
      <c r="U163" s="156"/>
      <c r="V163" s="157"/>
      <c r="W163" s="157"/>
      <c r="X163" s="158"/>
      <c r="Y163" s="79"/>
      <c r="Z163" s="66"/>
      <c r="AA163" s="156"/>
      <c r="AB163" s="157"/>
      <c r="AC163" s="159"/>
      <c r="AD163" s="158"/>
      <c r="AE163" s="79"/>
      <c r="AF163" s="66"/>
      <c r="AG163" s="156"/>
      <c r="AH163" s="157"/>
      <c r="AI163" s="159"/>
      <c r="AJ163" s="158"/>
      <c r="AK163" s="79"/>
      <c r="AL163" s="66"/>
      <c r="AM163" s="76"/>
      <c r="AN163" s="80"/>
      <c r="AO163" s="102"/>
      <c r="AP163" s="9"/>
      <c r="AQ163" s="79"/>
      <c r="AR163" s="66"/>
      <c r="AS163" s="156"/>
      <c r="AT163" s="159" t="s">
        <v>104</v>
      </c>
      <c r="AU163" s="159"/>
      <c r="AV163" s="155">
        <f>AVERAGE(BD156:BD275)</f>
        <v>5.2983173665480363</v>
      </c>
      <c r="AW163" s="79"/>
      <c r="AX163" s="66"/>
      <c r="AY163" s="85">
        <v>8</v>
      </c>
      <c r="AZ163" s="85"/>
      <c r="BA163" s="85">
        <f t="shared" si="8"/>
        <v>0.68765602193363218</v>
      </c>
      <c r="BB163" s="85">
        <f t="shared" si="9"/>
        <v>0.48921716827507478</v>
      </c>
      <c r="BC163" s="66"/>
      <c r="BD163" s="98" t="str">
        <f t="shared" si="10"/>
        <v>NoValue</v>
      </c>
      <c r="BE163" s="85"/>
      <c r="BF163" s="100" t="str">
        <f t="shared" si="2"/>
        <v>NoValue</v>
      </c>
      <c r="BG163" s="85"/>
      <c r="BH163" s="100" t="str">
        <f t="shared" si="3"/>
        <v>NoValue</v>
      </c>
      <c r="BI163" s="66"/>
      <c r="BJ163" s="165">
        <f t="shared" si="4"/>
        <v>0</v>
      </c>
      <c r="BK163" s="165">
        <f t="shared" si="5"/>
        <v>0</v>
      </c>
      <c r="BL163" s="164"/>
      <c r="BM163" s="165"/>
      <c r="BN163" s="165">
        <f t="shared" si="6"/>
        <v>0</v>
      </c>
      <c r="BO163" s="165">
        <f t="shared" si="7"/>
        <v>0</v>
      </c>
    </row>
    <row r="164" spans="1:67" ht="14.25" x14ac:dyDescent="0.2">
      <c r="A164" s="1"/>
      <c r="N164" t="s">
        <v>40</v>
      </c>
      <c r="U164" s="257" t="s">
        <v>99</v>
      </c>
      <c r="V164" s="258"/>
      <c r="W164" s="258"/>
      <c r="X164" s="158">
        <f>((X158/X156)*G12)+(1-X158/X156)*EXP(X160+0.5*X162)</f>
        <v>199.99999999999991</v>
      </c>
      <c r="Y164" s="79"/>
      <c r="Z164" s="66"/>
      <c r="AA164" s="257" t="s">
        <v>91</v>
      </c>
      <c r="AB164" s="285"/>
      <c r="AC164" s="285"/>
      <c r="AD164" s="158">
        <f>SUM(BF156:BF275)/(AD156-1)</f>
        <v>0</v>
      </c>
      <c r="AE164" s="79"/>
      <c r="AF164" s="66"/>
      <c r="AG164" s="257" t="s">
        <v>93</v>
      </c>
      <c r="AH164" s="285"/>
      <c r="AI164" s="285"/>
      <c r="AJ164" s="158">
        <f>SUM(BH156:BH275)/(AJ156-1)</f>
        <v>0</v>
      </c>
      <c r="AK164" s="79"/>
      <c r="AL164" s="66"/>
      <c r="AM164" s="76"/>
      <c r="AN164" s="80"/>
      <c r="AO164" s="102"/>
      <c r="AP164" s="9"/>
      <c r="AQ164" s="79"/>
      <c r="AR164" s="66"/>
      <c r="AS164" s="156"/>
      <c r="AT164" s="159" t="s">
        <v>105</v>
      </c>
      <c r="AU164" s="159"/>
      <c r="AV164" s="158">
        <f>SUM(BF156:BF275)/(AV156-AV157-1)</f>
        <v>0</v>
      </c>
      <c r="AW164" s="79"/>
      <c r="AX164" s="66"/>
      <c r="AY164" s="85">
        <v>9</v>
      </c>
      <c r="AZ164" s="85"/>
      <c r="BA164" s="85">
        <f t="shared" si="8"/>
        <v>0.71687116443688659</v>
      </c>
      <c r="BB164" s="85">
        <f t="shared" si="9"/>
        <v>0.57357169374266048</v>
      </c>
      <c r="BC164" s="66"/>
      <c r="BD164" s="98" t="str">
        <f t="shared" si="10"/>
        <v>NoValue</v>
      </c>
      <c r="BE164" s="85"/>
      <c r="BF164" s="100" t="str">
        <f t="shared" si="2"/>
        <v>NoValue</v>
      </c>
      <c r="BG164" s="85"/>
      <c r="BH164" s="100" t="str">
        <f t="shared" si="3"/>
        <v>NoValue</v>
      </c>
      <c r="BI164" s="66"/>
      <c r="BJ164" s="165">
        <f t="shared" si="4"/>
        <v>0</v>
      </c>
      <c r="BK164" s="165">
        <f t="shared" si="5"/>
        <v>0</v>
      </c>
      <c r="BL164" s="164"/>
      <c r="BM164" s="165"/>
      <c r="BN164" s="165">
        <f t="shared" si="6"/>
        <v>0</v>
      </c>
      <c r="BO164" s="165">
        <f t="shared" si="7"/>
        <v>0</v>
      </c>
    </row>
    <row r="165" spans="1:67" x14ac:dyDescent="0.2">
      <c r="A165" s="1"/>
      <c r="N165" t="s">
        <v>65</v>
      </c>
      <c r="U165" s="156"/>
      <c r="V165" s="157"/>
      <c r="W165" s="157"/>
      <c r="X165" s="158"/>
      <c r="Y165" s="79"/>
      <c r="Z165" s="66"/>
      <c r="AA165" s="156"/>
      <c r="AB165" s="161"/>
      <c r="AC165" s="159"/>
      <c r="AD165" s="158"/>
      <c r="AE165" s="79"/>
      <c r="AF165" s="66"/>
      <c r="AG165" s="156"/>
      <c r="AH165" s="161"/>
      <c r="AI165" s="159"/>
      <c r="AJ165" s="158"/>
      <c r="AK165" s="79"/>
      <c r="AL165" s="66"/>
      <c r="AM165" s="76"/>
      <c r="AN165" s="80"/>
      <c r="AO165" s="102"/>
      <c r="AP165" s="9"/>
      <c r="AQ165" s="79"/>
      <c r="AR165" s="66"/>
      <c r="AS165" s="156"/>
      <c r="AT165" s="159" t="s">
        <v>106</v>
      </c>
      <c r="AU165" s="159"/>
      <c r="AV165" s="159">
        <f>EXP(AV163+AV164/2)</f>
        <v>199.99999999999991</v>
      </c>
      <c r="AW165" s="79"/>
      <c r="AX165" s="66"/>
      <c r="AY165" s="85">
        <v>10</v>
      </c>
      <c r="AZ165" s="85"/>
      <c r="BA165" s="85">
        <f t="shared" si="8"/>
        <v>0.74113444910694781</v>
      </c>
      <c r="BB165" s="85">
        <f t="shared" si="9"/>
        <v>0.64684679698113512</v>
      </c>
      <c r="BC165" s="66"/>
      <c r="BD165" s="98" t="str">
        <f t="shared" si="10"/>
        <v>NoValue</v>
      </c>
      <c r="BE165" s="85"/>
      <c r="BF165" s="100" t="str">
        <f t="shared" si="2"/>
        <v>NoValue</v>
      </c>
      <c r="BG165" s="85"/>
      <c r="BH165" s="100" t="str">
        <f t="shared" si="3"/>
        <v>NoValue</v>
      </c>
      <c r="BI165" s="66"/>
      <c r="BJ165" s="165">
        <f t="shared" si="4"/>
        <v>0</v>
      </c>
      <c r="BK165" s="165">
        <f t="shared" si="5"/>
        <v>0</v>
      </c>
      <c r="BL165" s="164"/>
      <c r="BM165" s="165"/>
      <c r="BN165" s="165">
        <f t="shared" si="6"/>
        <v>0</v>
      </c>
      <c r="BO165" s="165">
        <f t="shared" si="7"/>
        <v>0</v>
      </c>
    </row>
    <row r="166" spans="1:67" x14ac:dyDescent="0.2">
      <c r="A166" s="1"/>
      <c r="N166" t="s">
        <v>19</v>
      </c>
      <c r="U166" s="257" t="s">
        <v>94</v>
      </c>
      <c r="V166" s="258"/>
      <c r="W166" s="258"/>
      <c r="X166" s="158">
        <f>(1-X158/X156)*EXP(2*X160+X162)*(EXP(X162)-(1-X158/X156))+X158/X156*(1-X158/X156)*G12*(G12-2*EXP(X160+0.5*X162))</f>
        <v>0</v>
      </c>
      <c r="Y166" s="79"/>
      <c r="Z166" s="66"/>
      <c r="AA166" s="257" t="s">
        <v>92</v>
      </c>
      <c r="AB166" s="285"/>
      <c r="AC166" s="285"/>
      <c r="AD166" s="158">
        <f>EXP((AD162+AD164)/2)</f>
        <v>14.142135623730947</v>
      </c>
      <c r="AE166" s="79"/>
      <c r="AF166" s="66"/>
      <c r="AG166" s="156"/>
      <c r="AH166" s="161"/>
      <c r="AI166" s="159"/>
      <c r="AJ166" s="158"/>
      <c r="AK166" s="79"/>
      <c r="AL166" s="66"/>
      <c r="AM166" s="76"/>
      <c r="AN166" s="80"/>
      <c r="AO166" s="102"/>
      <c r="AP166" s="9"/>
      <c r="AQ166" s="79"/>
      <c r="AR166" s="66"/>
      <c r="AS166" s="156"/>
      <c r="AT166" s="159" t="s">
        <v>107</v>
      </c>
      <c r="AU166" s="159"/>
      <c r="AV166" s="159">
        <f>POWER(AV165,2)*(EXP(AV164)-1)</f>
        <v>0</v>
      </c>
      <c r="AW166" s="79"/>
      <c r="AX166" s="66"/>
      <c r="AY166" s="85">
        <v>11</v>
      </c>
      <c r="AZ166" s="85"/>
      <c r="BA166" s="85">
        <f t="shared" si="8"/>
        <v>0.76159580961914741</v>
      </c>
      <c r="BB166" s="85">
        <f t="shared" si="9"/>
        <v>0.7114452276301213</v>
      </c>
      <c r="BC166" s="66"/>
      <c r="BD166" s="98" t="str">
        <f t="shared" si="10"/>
        <v>NoValue</v>
      </c>
      <c r="BE166" s="85"/>
      <c r="BF166" s="100" t="str">
        <f t="shared" si="2"/>
        <v>NoValue</v>
      </c>
      <c r="BG166" s="85"/>
      <c r="BH166" s="100" t="str">
        <f t="shared" si="3"/>
        <v>NoValue</v>
      </c>
      <c r="BI166" s="66"/>
      <c r="BJ166" s="165">
        <f t="shared" si="4"/>
        <v>0</v>
      </c>
      <c r="BK166" s="165">
        <f t="shared" si="5"/>
        <v>0</v>
      </c>
      <c r="BL166" s="164"/>
      <c r="BM166" s="165"/>
      <c r="BN166" s="165">
        <f t="shared" si="6"/>
        <v>0</v>
      </c>
      <c r="BO166" s="165">
        <f t="shared" si="7"/>
        <v>0</v>
      </c>
    </row>
    <row r="167" spans="1:67" x14ac:dyDescent="0.2">
      <c r="A167" s="1"/>
      <c r="N167" t="s">
        <v>20</v>
      </c>
      <c r="Q167" s="50" t="s">
        <v>135</v>
      </c>
      <c r="U167" s="156"/>
      <c r="V167" s="159"/>
      <c r="W167" s="159"/>
      <c r="X167" s="159"/>
      <c r="Y167" s="79"/>
      <c r="Z167" s="66"/>
      <c r="AA167" s="156"/>
      <c r="AB167" s="161"/>
      <c r="AC167" s="159"/>
      <c r="AD167" s="158"/>
      <c r="AE167" s="79"/>
      <c r="AF167" s="66"/>
      <c r="AG167" s="156"/>
      <c r="AH167" s="161"/>
      <c r="AI167" s="159"/>
      <c r="AJ167" s="158"/>
      <c r="AK167" s="79"/>
      <c r="AL167" s="66"/>
      <c r="AM167" s="76"/>
      <c r="AN167" s="80"/>
      <c r="AO167" s="102"/>
      <c r="AP167" s="9"/>
      <c r="AQ167" s="79"/>
      <c r="AR167" s="66"/>
      <c r="AS167" s="156"/>
      <c r="AT167" s="159"/>
      <c r="AU167" s="159"/>
      <c r="AV167" s="159"/>
      <c r="AW167" s="79"/>
      <c r="AX167" s="66"/>
      <c r="AY167" s="85">
        <v>12</v>
      </c>
      <c r="AZ167" s="85"/>
      <c r="BA167" s="85">
        <f t="shared" si="8"/>
        <v>0.77907780805444415</v>
      </c>
      <c r="BB167" s="85">
        <f t="shared" si="9"/>
        <v>0.76908241979305925</v>
      </c>
      <c r="BC167" s="66"/>
      <c r="BD167" s="98" t="str">
        <f t="shared" si="10"/>
        <v>NoValue</v>
      </c>
      <c r="BE167" s="85"/>
      <c r="BF167" s="100" t="str">
        <f t="shared" si="2"/>
        <v>NoValue</v>
      </c>
      <c r="BG167" s="85"/>
      <c r="BH167" s="100" t="str">
        <f t="shared" si="3"/>
        <v>NoValue</v>
      </c>
      <c r="BI167" s="66"/>
      <c r="BJ167" s="165">
        <f t="shared" si="4"/>
        <v>0</v>
      </c>
      <c r="BK167" s="165">
        <f t="shared" si="5"/>
        <v>0</v>
      </c>
      <c r="BL167" s="164"/>
      <c r="BM167" s="165"/>
      <c r="BN167" s="165">
        <f t="shared" si="6"/>
        <v>0</v>
      </c>
      <c r="BO167" s="165">
        <f t="shared" si="7"/>
        <v>0</v>
      </c>
    </row>
    <row r="168" spans="1:67" x14ac:dyDescent="0.2">
      <c r="A168" s="1"/>
      <c r="N168" t="s">
        <v>21</v>
      </c>
      <c r="Q168" t="s">
        <v>136</v>
      </c>
      <c r="U168" s="296" t="s">
        <v>50</v>
      </c>
      <c r="V168" s="291"/>
      <c r="W168" s="297"/>
      <c r="X168" s="160">
        <f>POWER(X166,0.5)/X164</f>
        <v>0</v>
      </c>
      <c r="Y168" s="79"/>
      <c r="Z168" s="66"/>
      <c r="AA168" s="281" t="s">
        <v>50</v>
      </c>
      <c r="AB168" s="282"/>
      <c r="AC168" s="283"/>
      <c r="AD168" s="160">
        <f>POWER(EXP(AD164)-1,0.5)</f>
        <v>0</v>
      </c>
      <c r="AE168" s="79"/>
      <c r="AF168" s="66"/>
      <c r="AG168" s="281" t="s">
        <v>50</v>
      </c>
      <c r="AH168" s="282"/>
      <c r="AI168" s="283"/>
      <c r="AJ168" s="160">
        <f>POWER(AJ164,0.5)/AJ162</f>
        <v>0</v>
      </c>
      <c r="AK168" s="79"/>
      <c r="AL168" s="66"/>
      <c r="AM168" s="281" t="s">
        <v>50</v>
      </c>
      <c r="AN168" s="258"/>
      <c r="AO168" s="284"/>
      <c r="AP168" s="160">
        <v>0.6</v>
      </c>
      <c r="AQ168" s="79"/>
      <c r="AR168" s="66"/>
      <c r="AS168" s="156"/>
      <c r="AT168" s="159" t="s">
        <v>108</v>
      </c>
      <c r="AU168" s="159"/>
      <c r="AV168" s="159" t="e">
        <f>(AV161*AV159)+(1-AV161)*AV165</f>
        <v>#DIV/0!</v>
      </c>
      <c r="AW168" s="79"/>
      <c r="AX168" s="66"/>
      <c r="AY168" s="85">
        <v>13</v>
      </c>
      <c r="AZ168" s="85"/>
      <c r="BA168" s="85">
        <f t="shared" si="8"/>
        <v>0.79418333481344938</v>
      </c>
      <c r="BB168" s="85">
        <f t="shared" si="9"/>
        <v>0.82102271391463855</v>
      </c>
      <c r="BC168" s="66"/>
      <c r="BD168" s="98" t="str">
        <f t="shared" si="10"/>
        <v>NoValue</v>
      </c>
      <c r="BE168" s="85"/>
      <c r="BF168" s="100" t="str">
        <f t="shared" si="2"/>
        <v>NoValue</v>
      </c>
      <c r="BG168" s="85"/>
      <c r="BH168" s="100" t="str">
        <f t="shared" si="3"/>
        <v>NoValue</v>
      </c>
      <c r="BI168" s="66"/>
      <c r="BJ168" s="165">
        <f t="shared" si="4"/>
        <v>0</v>
      </c>
      <c r="BK168" s="165">
        <f t="shared" si="5"/>
        <v>0</v>
      </c>
      <c r="BL168" s="164"/>
      <c r="BM168" s="165"/>
      <c r="BN168" s="165">
        <f t="shared" si="6"/>
        <v>0</v>
      </c>
      <c r="BO168" s="165">
        <f t="shared" si="7"/>
        <v>0</v>
      </c>
    </row>
    <row r="169" spans="1:67" x14ac:dyDescent="0.2">
      <c r="A169" s="1"/>
      <c r="N169" t="s">
        <v>33</v>
      </c>
      <c r="Q169" t="s">
        <v>137</v>
      </c>
      <c r="U169" s="156"/>
      <c r="V169" s="161"/>
      <c r="W169" s="161"/>
      <c r="X169" s="158"/>
      <c r="Y169" s="79"/>
      <c r="Z169" s="66"/>
      <c r="AA169" s="156"/>
      <c r="AB169" s="161"/>
      <c r="AC169" s="159"/>
      <c r="AD169" s="158"/>
      <c r="AE169" s="79"/>
      <c r="AF169" s="66"/>
      <c r="AG169" s="156"/>
      <c r="AH169" s="161"/>
      <c r="AI169" s="159"/>
      <c r="AJ169" s="158"/>
      <c r="AK169" s="79"/>
      <c r="AL169" s="66"/>
      <c r="AM169" s="156"/>
      <c r="AN169" s="161"/>
      <c r="AO169" s="159"/>
      <c r="AP169" s="158"/>
      <c r="AQ169" s="79"/>
      <c r="AR169" s="66"/>
      <c r="AS169" s="156"/>
      <c r="AT169" s="159" t="s">
        <v>109</v>
      </c>
      <c r="AU169" s="159"/>
      <c r="AV169" s="159" t="e">
        <f>AV161*(AV160+AV159^2)+(1-AV161)*(AV166+AV165^2)-AV168^2</f>
        <v>#DIV/0!</v>
      </c>
      <c r="AW169" s="79"/>
      <c r="AX169" s="66"/>
      <c r="AY169" s="85">
        <v>14</v>
      </c>
      <c r="AZ169" s="85"/>
      <c r="BA169" s="85">
        <f t="shared" si="8"/>
        <v>0.80736382434986476</v>
      </c>
      <c r="BB169" s="85">
        <f t="shared" si="9"/>
        <v>0.86822284315501241</v>
      </c>
      <c r="BC169" s="66"/>
      <c r="BD169" s="98" t="str">
        <f t="shared" si="10"/>
        <v>NoValue</v>
      </c>
      <c r="BE169" s="85"/>
      <c r="BF169" s="100" t="str">
        <f t="shared" si="2"/>
        <v>NoValue</v>
      </c>
      <c r="BG169" s="85"/>
      <c r="BH169" s="100" t="str">
        <f t="shared" si="3"/>
        <v>NoValue</v>
      </c>
      <c r="BI169" s="66"/>
      <c r="BJ169" s="165">
        <f t="shared" si="4"/>
        <v>0</v>
      </c>
      <c r="BK169" s="165">
        <f t="shared" si="5"/>
        <v>0</v>
      </c>
      <c r="BL169" s="164"/>
      <c r="BM169" s="165"/>
      <c r="BN169" s="165">
        <f t="shared" si="6"/>
        <v>0</v>
      </c>
      <c r="BO169" s="165">
        <f t="shared" si="7"/>
        <v>0</v>
      </c>
    </row>
    <row r="170" spans="1:67" x14ac:dyDescent="0.2">
      <c r="A170" s="1"/>
      <c r="N170" t="s">
        <v>22</v>
      </c>
      <c r="Q170" t="s">
        <v>138</v>
      </c>
      <c r="U170" s="156"/>
      <c r="V170" s="159"/>
      <c r="W170" s="159"/>
      <c r="X170" s="159"/>
      <c r="Y170" s="79"/>
      <c r="Z170" s="66"/>
      <c r="AA170" s="156"/>
      <c r="AB170" s="161"/>
      <c r="AC170" s="159"/>
      <c r="AD170" s="158"/>
      <c r="AE170" s="79"/>
      <c r="AF170" s="66"/>
      <c r="AG170" s="156"/>
      <c r="AH170" s="161"/>
      <c r="AI170" s="159"/>
      <c r="AJ170" s="158"/>
      <c r="AK170" s="79"/>
      <c r="AL170" s="66"/>
      <c r="AM170" s="156"/>
      <c r="AN170" s="161"/>
      <c r="AO170" s="159"/>
      <c r="AP170" s="158"/>
      <c r="AQ170" s="79"/>
      <c r="AR170" s="66"/>
      <c r="AS170" s="281" t="s">
        <v>50</v>
      </c>
      <c r="AT170" s="258"/>
      <c r="AU170" s="284"/>
      <c r="AV170" s="172" t="e">
        <f>SQRT(AV169)/AV168</f>
        <v>#DIV/0!</v>
      </c>
      <c r="AW170" s="79"/>
      <c r="AX170" s="66"/>
      <c r="AY170" s="85">
        <v>15</v>
      </c>
      <c r="AZ170" s="85"/>
      <c r="BA170" s="85">
        <f t="shared" si="8"/>
        <v>0.81896372747791535</v>
      </c>
      <c r="BB170" s="85">
        <f t="shared" si="9"/>
        <v>0.91142298957463275</v>
      </c>
      <c r="BC170" s="66"/>
      <c r="BD170" s="98" t="str">
        <f t="shared" si="10"/>
        <v>NoValue</v>
      </c>
      <c r="BE170" s="85"/>
      <c r="BF170" s="100" t="str">
        <f t="shared" si="2"/>
        <v>NoValue</v>
      </c>
      <c r="BG170" s="85"/>
      <c r="BH170" s="100" t="str">
        <f t="shared" si="3"/>
        <v>NoValue</v>
      </c>
      <c r="BI170" s="66"/>
      <c r="BJ170" s="165">
        <f t="shared" si="4"/>
        <v>0</v>
      </c>
      <c r="BK170" s="165">
        <f t="shared" si="5"/>
        <v>0</v>
      </c>
      <c r="BL170" s="164"/>
      <c r="BM170" s="165"/>
      <c r="BN170" s="165">
        <f t="shared" si="6"/>
        <v>0</v>
      </c>
      <c r="BO170" s="165">
        <f t="shared" si="7"/>
        <v>0</v>
      </c>
    </row>
    <row r="171" spans="1:67" x14ac:dyDescent="0.2">
      <c r="A171" s="1"/>
      <c r="N171" t="s">
        <v>43</v>
      </c>
      <c r="Q171" t="s">
        <v>139</v>
      </c>
      <c r="U171" s="156"/>
      <c r="V171" s="161"/>
      <c r="W171" s="161"/>
      <c r="X171" s="158"/>
      <c r="Y171" s="79"/>
      <c r="Z171" s="66"/>
      <c r="AA171" s="156"/>
      <c r="AB171" s="161"/>
      <c r="AC171" s="159"/>
      <c r="AD171" s="158"/>
      <c r="AE171" s="79"/>
      <c r="AF171" s="66"/>
      <c r="AG171" s="156"/>
      <c r="AH171" s="161"/>
      <c r="AI171" s="159"/>
      <c r="AJ171" s="158"/>
      <c r="AK171" s="79"/>
      <c r="AL171" s="66"/>
      <c r="AM171" s="156"/>
      <c r="AN171" s="161"/>
      <c r="AO171" s="159"/>
      <c r="AP171" s="158"/>
      <c r="AQ171" s="79"/>
      <c r="AR171" s="66"/>
      <c r="AS171" s="156"/>
      <c r="AT171" s="159"/>
      <c r="AU171" s="159"/>
      <c r="AV171" s="159"/>
      <c r="AW171" s="79"/>
      <c r="AX171" s="66"/>
      <c r="AY171" s="85">
        <v>16</v>
      </c>
      <c r="AZ171" s="85"/>
      <c r="BA171" s="85">
        <f t="shared" si="8"/>
        <v>0.82925027701751908</v>
      </c>
      <c r="BB171" s="85">
        <f t="shared" si="9"/>
        <v>0.95120672361246639</v>
      </c>
      <c r="BC171" s="66"/>
      <c r="BD171" s="98" t="str">
        <f t="shared" si="10"/>
        <v>NoValue</v>
      </c>
      <c r="BE171" s="85"/>
      <c r="BF171" s="100" t="str">
        <f t="shared" si="2"/>
        <v>NoValue</v>
      </c>
      <c r="BG171" s="85"/>
      <c r="BH171" s="100" t="str">
        <f t="shared" si="3"/>
        <v>NoValue</v>
      </c>
      <c r="BI171" s="66"/>
      <c r="BJ171" s="165">
        <f t="shared" si="4"/>
        <v>0</v>
      </c>
      <c r="BK171" s="165">
        <f t="shared" si="5"/>
        <v>0</v>
      </c>
      <c r="BL171" s="164"/>
      <c r="BM171" s="165"/>
      <c r="BN171" s="165">
        <f t="shared" si="6"/>
        <v>0</v>
      </c>
      <c r="BO171" s="165">
        <f t="shared" si="7"/>
        <v>0</v>
      </c>
    </row>
    <row r="172" spans="1:67" x14ac:dyDescent="0.2">
      <c r="A172" s="1"/>
      <c r="N172" t="s">
        <v>23</v>
      </c>
      <c r="U172" s="299" t="s">
        <v>98</v>
      </c>
      <c r="V172" s="291"/>
      <c r="W172" s="297"/>
      <c r="X172" s="160">
        <f>IF(G16=95,(EXP((1.645*V196)-0.5*V194))/(EXP((V190*V196)-0.5*V194)),(EXP((2.326*V196)-0.5*V194))/(EXP((V190*V196)-0.5*V194)))</f>
        <v>1</v>
      </c>
      <c r="Y172" s="79"/>
      <c r="Z172" s="66"/>
      <c r="AA172" s="287" t="s">
        <v>98</v>
      </c>
      <c r="AB172" s="288"/>
      <c r="AC172" s="289"/>
      <c r="AD172" s="160">
        <f>IF(G16=95,(EXP((1.645*AC196)-0.5*AC194))/(EXP((AC190*AC196)-0.5*AC194)),(EXP((2.326*AC196)-0.5*AC194))/(EXP((AC190*AC196)-0.5*AC194)))</f>
        <v>1</v>
      </c>
      <c r="AE172" s="79"/>
      <c r="AF172" s="66"/>
      <c r="AG172" s="287" t="s">
        <v>98</v>
      </c>
      <c r="AH172" s="288"/>
      <c r="AI172" s="289"/>
      <c r="AJ172" s="160">
        <f>IF(G16=95,((AJ162+1.645*AI196)/(AJ162+AI190*AI196)),((AJ162+2.326*AI196)/(AJ162+AI190*AI196)))</f>
        <v>1</v>
      </c>
      <c r="AK172" s="79"/>
      <c r="AL172" s="66"/>
      <c r="AM172" s="287" t="s">
        <v>98</v>
      </c>
      <c r="AN172" s="258"/>
      <c r="AO172" s="284"/>
      <c r="AP172" s="160">
        <f>IF(G16=95,(EXP((1.645*AO196)-0.5*AO194))/(EXP((AO190*AO196)-0.5*AO194)),(EXP((2.326*AO196)-0.5*AO194))/(EXP((AO190*AO196)-0.5*AO194)))</f>
        <v>5.6213579154113011</v>
      </c>
      <c r="AQ172" s="79"/>
      <c r="AR172" s="66"/>
      <c r="AS172" s="287" t="s">
        <v>98</v>
      </c>
      <c r="AT172" s="258"/>
      <c r="AU172" s="284"/>
      <c r="AV172" s="160" t="e">
        <f>IF(G16=95,(EXP((1.645*AU196)-0.5*AU194))/(EXP((AU190*AU196)-0.5*AU194)),(EXP((2.326*AU196)-0.5*AU194))/(EXP((AU190*AU196)-0.5*AU194)))</f>
        <v>#DIV/0!</v>
      </c>
      <c r="AW172" s="79"/>
      <c r="AX172" s="66"/>
      <c r="AY172" s="85">
        <v>17</v>
      </c>
      <c r="AZ172" s="85"/>
      <c r="BA172" s="85">
        <f t="shared" si="8"/>
        <v>0.83843388873925995</v>
      </c>
      <c r="BB172" s="85">
        <f t="shared" si="9"/>
        <v>0.98804170732163377</v>
      </c>
      <c r="BC172" s="66"/>
      <c r="BD172" s="98" t="str">
        <f t="shared" si="10"/>
        <v>NoValue</v>
      </c>
      <c r="BE172" s="85"/>
      <c r="BF172" s="100" t="str">
        <f t="shared" si="2"/>
        <v>NoValue</v>
      </c>
      <c r="BG172" s="85"/>
      <c r="BH172" s="100" t="str">
        <f t="shared" si="3"/>
        <v>NoValue</v>
      </c>
      <c r="BI172" s="66"/>
      <c r="BJ172" s="165">
        <f t="shared" si="4"/>
        <v>0</v>
      </c>
      <c r="BK172" s="165">
        <f t="shared" si="5"/>
        <v>0</v>
      </c>
      <c r="BL172" s="164"/>
      <c r="BM172" s="165"/>
      <c r="BN172" s="165">
        <f t="shared" si="6"/>
        <v>0</v>
      </c>
      <c r="BO172" s="165">
        <f t="shared" si="7"/>
        <v>0</v>
      </c>
    </row>
    <row r="173" spans="1:67" x14ac:dyDescent="0.2">
      <c r="A173" s="1"/>
      <c r="N173" t="s">
        <v>24</v>
      </c>
      <c r="Q173" s="64">
        <v>95</v>
      </c>
      <c r="U173" s="156"/>
      <c r="V173" s="161"/>
      <c r="W173" s="161"/>
      <c r="X173" s="158"/>
      <c r="Y173" s="79"/>
      <c r="Z173" s="66"/>
      <c r="AA173" s="156"/>
      <c r="AB173" s="161"/>
      <c r="AC173" s="159"/>
      <c r="AD173" s="158"/>
      <c r="AE173" s="79"/>
      <c r="AF173" s="66"/>
      <c r="AG173" s="156"/>
      <c r="AH173" s="157"/>
      <c r="AI173" s="159"/>
      <c r="AJ173" s="158"/>
      <c r="AK173" s="79"/>
      <c r="AL173" s="66"/>
      <c r="AM173" s="156"/>
      <c r="AN173" s="161"/>
      <c r="AO173" s="159"/>
      <c r="AP173" s="158"/>
      <c r="AQ173" s="79"/>
      <c r="AR173" s="66"/>
      <c r="AS173" s="156"/>
      <c r="AT173" s="161"/>
      <c r="AU173" s="159"/>
      <c r="AV173" s="158"/>
      <c r="AW173" s="79"/>
      <c r="AX173" s="66"/>
      <c r="AY173" s="85">
        <v>18</v>
      </c>
      <c r="AZ173" s="85"/>
      <c r="BA173" s="85">
        <f t="shared" si="8"/>
        <v>0.8466824460427218</v>
      </c>
      <c r="BB173" s="85">
        <f t="shared" si="9"/>
        <v>1.0223080848214701</v>
      </c>
      <c r="BC173" s="66"/>
      <c r="BD173" s="98" t="str">
        <f t="shared" si="10"/>
        <v>NoValue</v>
      </c>
      <c r="BE173" s="85"/>
      <c r="BF173" s="100" t="str">
        <f t="shared" si="2"/>
        <v>NoValue</v>
      </c>
      <c r="BG173" s="85"/>
      <c r="BH173" s="100" t="str">
        <f t="shared" si="3"/>
        <v>NoValue</v>
      </c>
      <c r="BI173" s="66"/>
      <c r="BJ173" s="165">
        <f t="shared" si="4"/>
        <v>0</v>
      </c>
      <c r="BK173" s="165">
        <f t="shared" si="5"/>
        <v>0</v>
      </c>
      <c r="BL173" s="164"/>
      <c r="BM173" s="165"/>
      <c r="BN173" s="165">
        <f t="shared" si="6"/>
        <v>0</v>
      </c>
      <c r="BO173" s="165">
        <f t="shared" si="7"/>
        <v>0</v>
      </c>
    </row>
    <row r="174" spans="1:67" x14ac:dyDescent="0.2">
      <c r="A174" s="1"/>
      <c r="N174" t="s">
        <v>67</v>
      </c>
      <c r="Q174" s="64">
        <v>99</v>
      </c>
      <c r="U174" s="299" t="s">
        <v>82</v>
      </c>
      <c r="V174" s="291"/>
      <c r="W174" s="297"/>
      <c r="X174" s="160">
        <f>X172*V192</f>
        <v>200</v>
      </c>
      <c r="Y174" s="79"/>
      <c r="Z174" s="66"/>
      <c r="AA174" s="287" t="s">
        <v>82</v>
      </c>
      <c r="AB174" s="288"/>
      <c r="AC174" s="289"/>
      <c r="AD174" s="160">
        <f>AD172*AC192</f>
        <v>200</v>
      </c>
      <c r="AE174" s="79"/>
      <c r="AF174" s="66"/>
      <c r="AG174" s="287" t="s">
        <v>83</v>
      </c>
      <c r="AH174" s="288"/>
      <c r="AI174" s="289"/>
      <c r="AJ174" s="160">
        <f>AJ172*AI192</f>
        <v>200</v>
      </c>
      <c r="AK174" s="79"/>
      <c r="AL174" s="66"/>
      <c r="AM174" s="287" t="s">
        <v>82</v>
      </c>
      <c r="AN174" s="258"/>
      <c r="AO174" s="284"/>
      <c r="AP174" s="160">
        <f>AP172*AO192</f>
        <v>1124.2715830822601</v>
      </c>
      <c r="AQ174" s="79"/>
      <c r="AR174" s="66"/>
      <c r="AS174" s="287" t="s">
        <v>82</v>
      </c>
      <c r="AT174" s="258"/>
      <c r="AU174" s="284"/>
      <c r="AV174" s="160" t="e">
        <f>AV172*AU192</f>
        <v>#DIV/0!</v>
      </c>
      <c r="AW174" s="79"/>
      <c r="AX174" s="66"/>
      <c r="AY174" s="85">
        <v>19</v>
      </c>
      <c r="AZ174" s="85"/>
      <c r="BA174" s="85">
        <f t="shared" si="8"/>
        <v>0.85413149668775656</v>
      </c>
      <c r="BB174" s="85">
        <f t="shared" si="9"/>
        <v>1.0543187511903587</v>
      </c>
      <c r="BC174" s="66"/>
      <c r="BD174" s="98" t="str">
        <f t="shared" si="10"/>
        <v>NoValue</v>
      </c>
      <c r="BE174" s="85"/>
      <c r="BF174" s="100" t="str">
        <f t="shared" si="2"/>
        <v>NoValue</v>
      </c>
      <c r="BG174" s="85"/>
      <c r="BH174" s="100" t="str">
        <f t="shared" si="3"/>
        <v>NoValue</v>
      </c>
      <c r="BI174" s="66"/>
      <c r="BJ174" s="165">
        <f t="shared" si="4"/>
        <v>0</v>
      </c>
      <c r="BK174" s="165">
        <f t="shared" si="5"/>
        <v>0</v>
      </c>
      <c r="BL174" s="164"/>
      <c r="BM174" s="165"/>
      <c r="BN174" s="165">
        <f t="shared" si="6"/>
        <v>0</v>
      </c>
      <c r="BO174" s="165">
        <f t="shared" si="7"/>
        <v>0</v>
      </c>
    </row>
    <row r="175" spans="1:67" ht="13.5" thickBot="1" x14ac:dyDescent="0.25">
      <c r="A175" s="1"/>
      <c r="N175" t="s">
        <v>25</v>
      </c>
      <c r="U175" s="162"/>
      <c r="V175" s="163"/>
      <c r="W175" s="163"/>
      <c r="X175" s="163"/>
      <c r="Y175" s="104"/>
      <c r="Z175" s="66"/>
      <c r="AA175" s="162"/>
      <c r="AB175" s="163"/>
      <c r="AC175" s="163"/>
      <c r="AD175" s="163"/>
      <c r="AE175" s="104"/>
      <c r="AF175" s="66"/>
      <c r="AG175" s="162"/>
      <c r="AH175" s="163"/>
      <c r="AI175" s="163"/>
      <c r="AJ175" s="163"/>
      <c r="AK175" s="104"/>
      <c r="AL175" s="66"/>
      <c r="AM175" s="162"/>
      <c r="AN175" s="163"/>
      <c r="AO175" s="163"/>
      <c r="AP175" s="163"/>
      <c r="AQ175" s="104"/>
      <c r="AR175" s="66"/>
      <c r="AS175" s="162"/>
      <c r="AT175" s="163"/>
      <c r="AU175" s="163"/>
      <c r="AV175" s="163"/>
      <c r="AW175" s="104"/>
      <c r="AX175" s="66"/>
      <c r="AY175" s="85">
        <v>20</v>
      </c>
      <c r="AZ175" s="85"/>
      <c r="BA175" s="85">
        <f t="shared" si="8"/>
        <v>0.86089165933173484</v>
      </c>
      <c r="BB175" s="85">
        <f t="shared" si="9"/>
        <v>1.0843341220556781</v>
      </c>
      <c r="BC175" s="66"/>
      <c r="BD175" s="98" t="str">
        <f t="shared" si="10"/>
        <v>NoValue</v>
      </c>
      <c r="BE175" s="85"/>
      <c r="BF175" s="100" t="str">
        <f t="shared" si="2"/>
        <v>NoValue</v>
      </c>
      <c r="BG175" s="85"/>
      <c r="BH175" s="100" t="str">
        <f t="shared" si="3"/>
        <v>NoValue</v>
      </c>
      <c r="BI175" s="66"/>
      <c r="BJ175" s="165">
        <f t="shared" si="4"/>
        <v>0</v>
      </c>
      <c r="BK175" s="165">
        <f t="shared" si="5"/>
        <v>0</v>
      </c>
      <c r="BL175" s="164"/>
      <c r="BM175" s="165"/>
      <c r="BN175" s="165">
        <f>COUNT(L41)</f>
        <v>0</v>
      </c>
      <c r="BO175" s="165">
        <f t="shared" si="7"/>
        <v>0</v>
      </c>
    </row>
    <row r="176" spans="1:67" ht="12.75" customHeight="1" x14ac:dyDescent="0.2">
      <c r="A176" s="1"/>
      <c r="N176" t="s">
        <v>34</v>
      </c>
      <c r="Q176" t="s">
        <v>126</v>
      </c>
      <c r="U176" s="164"/>
      <c r="V176" s="165"/>
      <c r="W176" s="165"/>
      <c r="X176" s="166">
        <f>ROUND(X160,$G$14+1-(1+INT(LOG10(ABS(X160)))))</f>
        <v>5.298</v>
      </c>
      <c r="Y176" s="66"/>
      <c r="Z176" s="66"/>
      <c r="AA176" s="164"/>
      <c r="AB176" s="164"/>
      <c r="AC176" s="165"/>
      <c r="AD176" s="166">
        <f>ROUND(AD162,$G$14+1-(1+INT(LOG10(ABS(AD162)))))</f>
        <v>5.298</v>
      </c>
      <c r="AE176" s="66"/>
      <c r="AF176" s="66"/>
      <c r="AG176" s="164"/>
      <c r="AH176" s="164"/>
      <c r="AI176" s="165"/>
      <c r="AJ176" s="166">
        <f>ROUND(AJ162,$G$14+1-(1+INT(LOG10(ABS(AJ162)))))</f>
        <v>200</v>
      </c>
      <c r="AK176" s="66"/>
      <c r="AL176" s="66"/>
      <c r="AM176" s="164"/>
      <c r="AN176" s="164"/>
      <c r="AO176" s="165"/>
      <c r="AP176" s="165"/>
      <c r="AQ176" s="66"/>
      <c r="AR176" s="66"/>
      <c r="AS176" s="164"/>
      <c r="AT176" s="164"/>
      <c r="AU176" s="165"/>
      <c r="AV176" s="166" t="e">
        <f>ROUND(AV159,$G$14+1-(1+INT(LOG10(ABS(AV159)))))</f>
        <v>#DIV/0!</v>
      </c>
      <c r="AW176" s="66"/>
      <c r="AX176" s="66"/>
      <c r="AY176" s="85">
        <v>21</v>
      </c>
      <c r="AZ176" s="85"/>
      <c r="BA176" s="85">
        <f t="shared" si="8"/>
        <v>0.86705408897347669</v>
      </c>
      <c r="BB176" s="85">
        <f t="shared" si="9"/>
        <v>1.112573092520686</v>
      </c>
      <c r="BC176" s="66"/>
      <c r="BD176" s="98" t="str">
        <f t="shared" si="10"/>
        <v>NoValue</v>
      </c>
      <c r="BE176" s="85"/>
      <c r="BF176" s="100" t="str">
        <f t="shared" si="2"/>
        <v>NoValue</v>
      </c>
      <c r="BG176" s="85"/>
      <c r="BH176" s="100" t="str">
        <f t="shared" si="3"/>
        <v>NoValue</v>
      </c>
      <c r="BI176" s="66"/>
      <c r="BJ176" s="165">
        <f t="shared" si="4"/>
        <v>0</v>
      </c>
      <c r="BK176" s="165">
        <f t="shared" si="5"/>
        <v>0</v>
      </c>
      <c r="BL176" s="164"/>
      <c r="BM176" s="164"/>
      <c r="BN176" s="164"/>
      <c r="BO176" s="164"/>
    </row>
    <row r="177" spans="1:67" ht="12.75" customHeight="1" x14ac:dyDescent="0.2">
      <c r="A177" s="1"/>
      <c r="N177" t="s">
        <v>100</v>
      </c>
      <c r="Q177" t="s">
        <v>127</v>
      </c>
      <c r="U177" s="164"/>
      <c r="V177" s="165"/>
      <c r="W177" s="165"/>
      <c r="X177" s="167"/>
      <c r="Y177" s="66"/>
      <c r="Z177" s="66"/>
      <c r="AA177" s="164"/>
      <c r="AB177" s="164"/>
      <c r="AC177" s="165"/>
      <c r="AD177" s="166"/>
      <c r="AE177" s="66"/>
      <c r="AF177" s="66"/>
      <c r="AG177" s="164"/>
      <c r="AH177" s="164"/>
      <c r="AI177" s="165"/>
      <c r="AJ177" s="166"/>
      <c r="AK177" s="66"/>
      <c r="AL177" s="66"/>
      <c r="AM177" s="164"/>
      <c r="AN177" s="164"/>
      <c r="AO177" s="165"/>
      <c r="AP177" s="165"/>
      <c r="AQ177" s="66"/>
      <c r="AR177" s="66"/>
      <c r="AS177" s="164"/>
      <c r="AT177" s="164"/>
      <c r="AU177" s="165"/>
      <c r="AV177" s="166" t="e">
        <f>ROUND(AV160,$G$14+1-(1+INT(LOG10(ABS(AV160)))))</f>
        <v>#DIV/0!</v>
      </c>
      <c r="AW177" s="66"/>
      <c r="AX177" s="66"/>
      <c r="AY177" s="85">
        <v>22</v>
      </c>
      <c r="AZ177" s="85"/>
      <c r="BA177" s="85">
        <f t="shared" si="8"/>
        <v>0.87269456834516135</v>
      </c>
      <c r="BB177" s="85">
        <f t="shared" si="9"/>
        <v>1.1392213008970176</v>
      </c>
      <c r="BC177" s="66"/>
      <c r="BD177" s="98" t="str">
        <f t="shared" si="10"/>
        <v>NoValue</v>
      </c>
      <c r="BE177" s="85"/>
      <c r="BF177" s="100" t="str">
        <f t="shared" si="2"/>
        <v>NoValue</v>
      </c>
      <c r="BG177" s="85"/>
      <c r="BH177" s="100" t="str">
        <f t="shared" si="3"/>
        <v>NoValue</v>
      </c>
      <c r="BI177" s="66"/>
      <c r="BJ177" s="165">
        <f t="shared" si="4"/>
        <v>0</v>
      </c>
      <c r="BK177" s="165">
        <f t="shared" si="5"/>
        <v>0</v>
      </c>
      <c r="BL177" s="164"/>
      <c r="BM177" s="164"/>
      <c r="BN177" s="164"/>
      <c r="BO177" s="164"/>
    </row>
    <row r="178" spans="1:67" x14ac:dyDescent="0.2">
      <c r="A178" s="1"/>
      <c r="N178" t="s">
        <v>52</v>
      </c>
      <c r="Q178" t="s">
        <v>128</v>
      </c>
      <c r="U178" s="164"/>
      <c r="V178" s="168" t="s">
        <v>89</v>
      </c>
      <c r="W178" s="165"/>
      <c r="X178" s="166" t="e">
        <f>ROUND(X162,$G$14+1-(1+INT(LOG10(ABS(X162)))))</f>
        <v>#NUM!</v>
      </c>
      <c r="Y178" s="66"/>
      <c r="Z178" s="66"/>
      <c r="AA178" s="164"/>
      <c r="AB178" s="164"/>
      <c r="AC178" s="165" t="s">
        <v>89</v>
      </c>
      <c r="AD178" s="166" t="e">
        <f>ROUND(AD164,$G$14+1-(1+INT(LOG10(ABS(AD164)))))</f>
        <v>#NUM!</v>
      </c>
      <c r="AE178" s="66"/>
      <c r="AF178" s="66"/>
      <c r="AG178" s="164"/>
      <c r="AH178" s="164"/>
      <c r="AI178" s="165" t="s">
        <v>89</v>
      </c>
      <c r="AJ178" s="166" t="e">
        <f>ROUND(AJ164,$G$14+1-(1+INT(LOG10(ABS(AJ164)))))</f>
        <v>#NUM!</v>
      </c>
      <c r="AK178" s="66"/>
      <c r="AL178" s="66"/>
      <c r="AM178" s="164"/>
      <c r="AN178" s="164"/>
      <c r="AO178" s="165" t="s">
        <v>89</v>
      </c>
      <c r="AP178" s="165"/>
      <c r="AQ178" s="66"/>
      <c r="AR178" s="66"/>
      <c r="AS178" s="164"/>
      <c r="AT178" s="164"/>
      <c r="AU178" s="165" t="s">
        <v>89</v>
      </c>
      <c r="AV178" s="166" t="e">
        <f>ROUND(AV161,$G$14+1-(1+INT(LOG10(ABS(AV161)))))</f>
        <v>#NUM!</v>
      </c>
      <c r="AW178" s="66"/>
      <c r="AX178" s="66"/>
      <c r="AY178" s="85">
        <v>23</v>
      </c>
      <c r="AZ178" s="85"/>
      <c r="BA178" s="85">
        <f t="shared" si="8"/>
        <v>0.87787661109347703</v>
      </c>
      <c r="BB178" s="85">
        <f t="shared" si="9"/>
        <v>1.1644374509707227</v>
      </c>
      <c r="BC178" s="66"/>
      <c r="BD178" s="98" t="str">
        <f t="shared" si="10"/>
        <v>NoValue</v>
      </c>
      <c r="BE178" s="85"/>
      <c r="BF178" s="100" t="str">
        <f t="shared" si="2"/>
        <v>NoValue</v>
      </c>
      <c r="BG178" s="85"/>
      <c r="BH178" s="100" t="str">
        <f t="shared" si="3"/>
        <v>NoValue</v>
      </c>
      <c r="BI178" s="66"/>
      <c r="BJ178" s="165">
        <f t="shared" si="4"/>
        <v>0</v>
      </c>
      <c r="BK178" s="165">
        <f t="shared" si="5"/>
        <v>0</v>
      </c>
      <c r="BL178" s="164"/>
      <c r="BM178" s="164"/>
      <c r="BN178" s="164"/>
      <c r="BO178" s="164"/>
    </row>
    <row r="179" spans="1:67" x14ac:dyDescent="0.2">
      <c r="A179" s="1"/>
      <c r="N179" t="s">
        <v>26</v>
      </c>
      <c r="Q179" t="s">
        <v>129</v>
      </c>
      <c r="U179" s="164"/>
      <c r="V179" s="165" t="s">
        <v>113</v>
      </c>
      <c r="W179" s="165"/>
      <c r="X179" s="166"/>
      <c r="Y179" s="66"/>
      <c r="Z179" s="66"/>
      <c r="AA179" s="164"/>
      <c r="AB179" s="164"/>
      <c r="AC179" s="165" t="s">
        <v>113</v>
      </c>
      <c r="AD179" s="166"/>
      <c r="AE179" s="66"/>
      <c r="AF179" s="66"/>
      <c r="AG179" s="164"/>
      <c r="AH179" s="164"/>
      <c r="AI179" s="165" t="s">
        <v>113</v>
      </c>
      <c r="AJ179" s="166"/>
      <c r="AK179" s="66"/>
      <c r="AL179" s="66"/>
      <c r="AM179" s="164"/>
      <c r="AN179" s="164"/>
      <c r="AO179" s="165" t="s">
        <v>113</v>
      </c>
      <c r="AP179" s="165"/>
      <c r="AQ179" s="66"/>
      <c r="AR179" s="66"/>
      <c r="AS179" s="164"/>
      <c r="AT179" s="164"/>
      <c r="AU179" s="165" t="s">
        <v>113</v>
      </c>
      <c r="AV179" s="166">
        <f>ROUND(AV163,$G$14+1-(1+INT(LOG10(ABS(AV163)))))</f>
        <v>5.298</v>
      </c>
      <c r="AW179" s="66"/>
      <c r="AX179" s="66"/>
      <c r="AY179" s="85">
        <v>24</v>
      </c>
      <c r="AZ179" s="85"/>
      <c r="BA179" s="85">
        <f t="shared" si="8"/>
        <v>0.8826538438450513</v>
      </c>
      <c r="BB179" s="85">
        <f t="shared" si="9"/>
        <v>1.1883582125351981</v>
      </c>
      <c r="BC179" s="66"/>
      <c r="BD179" s="98" t="str">
        <f t="shared" si="10"/>
        <v>NoValue</v>
      </c>
      <c r="BE179" s="85"/>
      <c r="BF179" s="100" t="str">
        <f t="shared" si="2"/>
        <v>NoValue</v>
      </c>
      <c r="BG179" s="85"/>
      <c r="BH179" s="100" t="str">
        <f t="shared" si="3"/>
        <v>NoValue</v>
      </c>
      <c r="BI179" s="66"/>
      <c r="BJ179" s="165">
        <f t="shared" si="4"/>
        <v>0</v>
      </c>
      <c r="BK179" s="165">
        <f t="shared" si="5"/>
        <v>0</v>
      </c>
      <c r="BL179" s="164"/>
      <c r="BM179" s="164"/>
      <c r="BN179" s="164"/>
      <c r="BO179" s="164"/>
    </row>
    <row r="180" spans="1:67" x14ac:dyDescent="0.2">
      <c r="A180" s="1"/>
      <c r="N180" t="s">
        <v>68</v>
      </c>
      <c r="U180" s="164"/>
      <c r="V180" s="165" t="s">
        <v>114</v>
      </c>
      <c r="W180" s="165"/>
      <c r="X180" s="166">
        <f>ROUND(X164,$G$14+1-(1+INT(LOG10(ABS(X164)))))</f>
        <v>200</v>
      </c>
      <c r="Y180" s="66"/>
      <c r="Z180" s="66"/>
      <c r="AA180" s="164"/>
      <c r="AB180" s="164"/>
      <c r="AC180" s="165" t="s">
        <v>114</v>
      </c>
      <c r="AD180" s="166">
        <f>ROUND(AD166,$G$14+1-(1+INT(LOG10(ABS(AD166)))))</f>
        <v>14.14</v>
      </c>
      <c r="AE180" s="66"/>
      <c r="AF180" s="66"/>
      <c r="AG180" s="164"/>
      <c r="AH180" s="164"/>
      <c r="AI180" s="165" t="s">
        <v>114</v>
      </c>
      <c r="AJ180" s="166"/>
      <c r="AK180" s="66"/>
      <c r="AL180" s="66"/>
      <c r="AM180" s="164"/>
      <c r="AN180" s="164"/>
      <c r="AO180" s="165" t="s">
        <v>114</v>
      </c>
      <c r="AP180" s="165"/>
      <c r="AQ180" s="66"/>
      <c r="AR180" s="66"/>
      <c r="AS180" s="164"/>
      <c r="AT180" s="164"/>
      <c r="AU180" s="165" t="s">
        <v>114</v>
      </c>
      <c r="AV180" s="166" t="e">
        <f>ROUND(AV164,$G$14+1-(1+INT(LOG10(ABS(AV164)))))</f>
        <v>#NUM!</v>
      </c>
      <c r="AW180" s="66"/>
      <c r="AX180" s="66"/>
      <c r="AY180" s="85">
        <v>25</v>
      </c>
      <c r="AZ180" s="85"/>
      <c r="BA180" s="85">
        <f t="shared" si="8"/>
        <v>0.88707185499315677</v>
      </c>
      <c r="BB180" s="85">
        <f t="shared" si="9"/>
        <v>1.2111020651821225</v>
      </c>
      <c r="BC180" s="66"/>
      <c r="BD180" s="98" t="str">
        <f t="shared" si="10"/>
        <v>NoValue</v>
      </c>
      <c r="BE180" s="85"/>
      <c r="BF180" s="100" t="str">
        <f t="shared" si="2"/>
        <v>NoValue</v>
      </c>
      <c r="BG180" s="85"/>
      <c r="BH180" s="100" t="str">
        <f t="shared" si="3"/>
        <v>NoValue</v>
      </c>
      <c r="BI180" s="66"/>
      <c r="BJ180" s="165">
        <f t="shared" si="4"/>
        <v>0</v>
      </c>
      <c r="BK180" s="165">
        <f t="shared" si="5"/>
        <v>0</v>
      </c>
      <c r="BL180" s="164"/>
      <c r="BM180" s="164"/>
      <c r="BN180" s="164"/>
      <c r="BO180" s="164"/>
    </row>
    <row r="181" spans="1:67" x14ac:dyDescent="0.2">
      <c r="A181" s="1"/>
      <c r="N181" t="s">
        <v>51</v>
      </c>
      <c r="Q181" s="183">
        <f>T38</f>
        <v>0</v>
      </c>
      <c r="U181" s="164"/>
      <c r="V181" s="165"/>
      <c r="W181" s="165"/>
      <c r="X181" s="166"/>
      <c r="Y181" s="66"/>
      <c r="Z181" s="66"/>
      <c r="AA181" s="164"/>
      <c r="AB181" s="164"/>
      <c r="AC181" s="165"/>
      <c r="AD181" s="166"/>
      <c r="AE181" s="66"/>
      <c r="AF181" s="66"/>
      <c r="AG181" s="164"/>
      <c r="AH181" s="164"/>
      <c r="AI181" s="165"/>
      <c r="AJ181" s="166"/>
      <c r="AK181" s="66"/>
      <c r="AL181" s="66"/>
      <c r="AM181" s="164"/>
      <c r="AN181" s="164"/>
      <c r="AO181" s="165"/>
      <c r="AP181" s="165"/>
      <c r="AQ181" s="66"/>
      <c r="AR181" s="66"/>
      <c r="AS181" s="164"/>
      <c r="AT181" s="164"/>
      <c r="AU181" s="165"/>
      <c r="AV181" s="166">
        <f>ROUND(AV165,$G$14+1-(1+INT(LOG10(ABS(AV165)))))</f>
        <v>200</v>
      </c>
      <c r="AW181" s="66"/>
      <c r="AX181" s="66"/>
      <c r="AY181" s="85">
        <v>26</v>
      </c>
      <c r="AZ181" s="85"/>
      <c r="BA181" s="85">
        <f t="shared" si="8"/>
        <v>0.89116964423921519</v>
      </c>
      <c r="BB181" s="85">
        <f t="shared" si="9"/>
        <v>1.2327723459484285</v>
      </c>
      <c r="BC181" s="66"/>
      <c r="BD181" s="98" t="str">
        <f t="shared" si="10"/>
        <v>NoValue</v>
      </c>
      <c r="BE181" s="85"/>
      <c r="BF181" s="100" t="str">
        <f t="shared" si="2"/>
        <v>NoValue</v>
      </c>
      <c r="BG181" s="85"/>
      <c r="BH181" s="100" t="str">
        <f t="shared" si="3"/>
        <v>NoValue</v>
      </c>
      <c r="BI181" s="66"/>
      <c r="BJ181" s="165">
        <f t="shared" si="4"/>
        <v>0</v>
      </c>
      <c r="BK181" s="165">
        <f t="shared" si="5"/>
        <v>0</v>
      </c>
      <c r="BL181" s="164"/>
      <c r="BM181" s="164"/>
      <c r="BN181" s="164"/>
      <c r="BO181" s="164"/>
    </row>
    <row r="182" spans="1:67" x14ac:dyDescent="0.2">
      <c r="A182" s="1"/>
      <c r="N182" t="s">
        <v>27</v>
      </c>
      <c r="U182" s="164"/>
      <c r="V182" s="165"/>
      <c r="W182" s="165"/>
      <c r="X182" s="166" t="e">
        <f>ROUND(X166,$G$14+1-(1+INT(LOG10(ABS(X166)))))</f>
        <v>#NUM!</v>
      </c>
      <c r="Y182" s="66"/>
      <c r="Z182" s="66"/>
      <c r="AA182" s="164"/>
      <c r="AB182" s="164"/>
      <c r="AC182" s="165"/>
      <c r="AD182" s="166" t="e">
        <f>ROUND(AD168,$G$14+1-(1+INT(LOG10(ABS(AD168)))))</f>
        <v>#NUM!</v>
      </c>
      <c r="AE182" s="66"/>
      <c r="AF182" s="66"/>
      <c r="AG182" s="164"/>
      <c r="AH182" s="164"/>
      <c r="AI182" s="165"/>
      <c r="AJ182" s="166" t="e">
        <f>ROUND(AJ168,$G$14+1-(1+INT(LOG10(ABS(AJ168)))))</f>
        <v>#NUM!</v>
      </c>
      <c r="AK182" s="66"/>
      <c r="AL182" s="66"/>
      <c r="AM182" s="164"/>
      <c r="AN182" s="164"/>
      <c r="AO182" s="165"/>
      <c r="AP182" s="165"/>
      <c r="AQ182" s="66"/>
      <c r="AR182" s="66"/>
      <c r="AS182" s="164"/>
      <c r="AT182" s="164"/>
      <c r="AU182" s="165"/>
      <c r="AV182" s="166" t="e">
        <f>ROUND(AV166,$G$14+1-(1+INT(LOG10(ABS(AV166)))))</f>
        <v>#NUM!</v>
      </c>
      <c r="AW182" s="66"/>
      <c r="AX182" s="66"/>
      <c r="AY182" s="85">
        <v>27</v>
      </c>
      <c r="AZ182" s="85"/>
      <c r="BA182" s="85">
        <f t="shared" si="8"/>
        <v>0.89498076982365571</v>
      </c>
      <c r="BB182" s="85">
        <f t="shared" si="9"/>
        <v>1.2534596897057095</v>
      </c>
      <c r="BC182" s="66"/>
      <c r="BD182" s="98" t="str">
        <f t="shared" si="10"/>
        <v>NoValue</v>
      </c>
      <c r="BE182" s="85"/>
      <c r="BF182" s="100" t="str">
        <f t="shared" si="2"/>
        <v>NoValue</v>
      </c>
      <c r="BG182" s="85"/>
      <c r="BH182" s="100" t="str">
        <f t="shared" si="3"/>
        <v>NoValue</v>
      </c>
      <c r="BI182" s="66"/>
      <c r="BJ182" s="165">
        <f t="shared" si="4"/>
        <v>0</v>
      </c>
      <c r="BK182" s="165">
        <f t="shared" si="5"/>
        <v>0</v>
      </c>
      <c r="BL182" s="164"/>
      <c r="BM182" s="164"/>
      <c r="BN182" s="164"/>
      <c r="BO182" s="164"/>
    </row>
    <row r="183" spans="1:67" x14ac:dyDescent="0.2">
      <c r="A183" s="1"/>
      <c r="N183" t="s">
        <v>72</v>
      </c>
      <c r="U183" s="164"/>
      <c r="V183" s="165"/>
      <c r="W183" s="165"/>
      <c r="X183" s="166"/>
      <c r="Y183" s="66"/>
      <c r="Z183" s="66"/>
      <c r="AA183" s="164"/>
      <c r="AB183" s="164"/>
      <c r="AC183" s="165"/>
      <c r="AD183" s="166"/>
      <c r="AE183" s="66"/>
      <c r="AF183" s="66"/>
      <c r="AG183" s="164"/>
      <c r="AH183" s="164"/>
      <c r="AI183" s="165"/>
      <c r="AJ183" s="166"/>
      <c r="AK183" s="66"/>
      <c r="AL183" s="66"/>
      <c r="AM183" s="164"/>
      <c r="AN183" s="164"/>
      <c r="AO183" s="165"/>
      <c r="AP183" s="165"/>
      <c r="AQ183" s="66"/>
      <c r="AR183" s="66"/>
      <c r="AS183" s="164"/>
      <c r="AT183" s="164"/>
      <c r="AU183" s="165"/>
      <c r="AV183" s="166" t="e">
        <f>ROUND(AV168,$G$14+1-(1+INT(LOG10(ABS(AV168)))))</f>
        <v>#DIV/0!</v>
      </c>
      <c r="AW183" s="66"/>
      <c r="AX183" s="66"/>
      <c r="AY183" s="85">
        <v>28</v>
      </c>
      <c r="AZ183" s="85"/>
      <c r="BA183" s="85">
        <f t="shared" si="8"/>
        <v>0.89853426442727535</v>
      </c>
      <c r="BB183" s="85">
        <f t="shared" si="9"/>
        <v>1.2732440010981565</v>
      </c>
      <c r="BC183" s="66"/>
      <c r="BD183" s="98" t="str">
        <f t="shared" si="10"/>
        <v>NoValue</v>
      </c>
      <c r="BE183" s="85"/>
      <c r="BF183" s="100" t="str">
        <f t="shared" si="2"/>
        <v>NoValue</v>
      </c>
      <c r="BG183" s="85"/>
      <c r="BH183" s="100" t="str">
        <f t="shared" si="3"/>
        <v>NoValue</v>
      </c>
      <c r="BI183" s="66"/>
      <c r="BJ183" s="165">
        <f t="shared" si="4"/>
        <v>0</v>
      </c>
      <c r="BK183" s="165">
        <f t="shared" si="5"/>
        <v>0</v>
      </c>
      <c r="BL183" s="164"/>
      <c r="BM183" s="164"/>
      <c r="BN183" s="164"/>
      <c r="BO183" s="164"/>
    </row>
    <row r="184" spans="1:67" x14ac:dyDescent="0.2">
      <c r="A184" s="1"/>
      <c r="N184" t="s">
        <v>28</v>
      </c>
      <c r="U184" s="164"/>
      <c r="V184" s="165"/>
      <c r="W184" s="165"/>
      <c r="X184" s="166" t="e">
        <f>ROUND(X168,$G$14+1-(1+INT(LOG10(ABS(X168)))))</f>
        <v>#NUM!</v>
      </c>
      <c r="Y184" s="66"/>
      <c r="Z184" s="66"/>
      <c r="AA184" s="164"/>
      <c r="AB184" s="164"/>
      <c r="AC184" s="165"/>
      <c r="AD184" s="166"/>
      <c r="AE184" s="66"/>
      <c r="AF184" s="66"/>
      <c r="AG184" s="164"/>
      <c r="AH184" s="164"/>
      <c r="AI184" s="165"/>
      <c r="AJ184" s="166"/>
      <c r="AK184" s="66"/>
      <c r="AL184" s="66"/>
      <c r="AM184" s="164"/>
      <c r="AN184" s="164"/>
      <c r="AO184" s="165"/>
      <c r="AP184" s="165"/>
      <c r="AQ184" s="66"/>
      <c r="AR184" s="66"/>
      <c r="AS184" s="164"/>
      <c r="AT184" s="164"/>
      <c r="AU184" s="165"/>
      <c r="AV184" s="166" t="e">
        <f>ROUND(AV169,$G$14+1-(1+INT(LOG10(ABS(AV169)))))</f>
        <v>#DIV/0!</v>
      </c>
      <c r="AW184" s="66"/>
      <c r="AX184" s="66"/>
      <c r="AY184" s="85">
        <v>29</v>
      </c>
      <c r="AZ184" s="85"/>
      <c r="BA184" s="85">
        <f t="shared" si="8"/>
        <v>0.9018553723227043</v>
      </c>
      <c r="BB184" s="85">
        <f t="shared" si="9"/>
        <v>1.2921960613294459</v>
      </c>
      <c r="BC184" s="66"/>
      <c r="BD184" s="98" t="str">
        <f t="shared" si="10"/>
        <v>NoValue</v>
      </c>
      <c r="BE184" s="85"/>
      <c r="BF184" s="100" t="str">
        <f t="shared" si="2"/>
        <v>NoValue</v>
      </c>
      <c r="BG184" s="85"/>
      <c r="BH184" s="100" t="str">
        <f t="shared" si="3"/>
        <v>NoValue</v>
      </c>
      <c r="BI184" s="66"/>
      <c r="BJ184" s="165">
        <f t="shared" si="4"/>
        <v>0</v>
      </c>
      <c r="BK184" s="165">
        <f t="shared" si="5"/>
        <v>0</v>
      </c>
      <c r="BL184" s="164"/>
      <c r="BM184" s="164"/>
      <c r="BN184" s="164"/>
      <c r="BO184" s="164"/>
    </row>
    <row r="185" spans="1:67" x14ac:dyDescent="0.2">
      <c r="A185" s="1"/>
      <c r="N185" t="s">
        <v>35</v>
      </c>
      <c r="U185" s="164"/>
      <c r="V185" s="165"/>
      <c r="W185" s="165"/>
      <c r="X185" s="166"/>
      <c r="Y185" s="66"/>
      <c r="Z185" s="66"/>
      <c r="AA185" s="164"/>
      <c r="AB185" s="164"/>
      <c r="AC185" s="165"/>
      <c r="AD185" s="166"/>
      <c r="AE185" s="66"/>
      <c r="AF185" s="66"/>
      <c r="AG185" s="164"/>
      <c r="AH185" s="164"/>
      <c r="AI185" s="165"/>
      <c r="AJ185" s="166"/>
      <c r="AK185" s="66"/>
      <c r="AL185" s="66"/>
      <c r="AM185" s="164"/>
      <c r="AN185" s="164"/>
      <c r="AO185" s="165"/>
      <c r="AP185" s="165"/>
      <c r="AQ185" s="66"/>
      <c r="AR185" s="66"/>
      <c r="AS185" s="164"/>
      <c r="AT185" s="164"/>
      <c r="AU185" s="165"/>
      <c r="AV185" s="166" t="e">
        <f>ROUND(AV170,$G$14+1-(1+INT(LOG10(ABS(AV170)))))</f>
        <v>#DIV/0!</v>
      </c>
      <c r="AW185" s="66"/>
      <c r="AX185" s="66"/>
      <c r="AY185" s="85">
        <v>30</v>
      </c>
      <c r="AZ185" s="85"/>
      <c r="BA185" s="85">
        <f t="shared" si="8"/>
        <v>0.90496614714469592</v>
      </c>
      <c r="BB185" s="85">
        <f t="shared" si="9"/>
        <v>1.3103788475750047</v>
      </c>
      <c r="BC185" s="66"/>
      <c r="BD185" s="98" t="str">
        <f t="shared" si="10"/>
        <v>NoValue</v>
      </c>
      <c r="BE185" s="85"/>
      <c r="BF185" s="100" t="str">
        <f t="shared" si="2"/>
        <v>NoValue</v>
      </c>
      <c r="BG185" s="85"/>
      <c r="BH185" s="100" t="str">
        <f t="shared" si="3"/>
        <v>NoValue</v>
      </c>
      <c r="BI185" s="66"/>
      <c r="BJ185" s="165">
        <f t="shared" si="4"/>
        <v>0</v>
      </c>
      <c r="BK185" s="165">
        <f t="shared" si="5"/>
        <v>0</v>
      </c>
      <c r="BL185" s="164"/>
      <c r="BM185" s="164"/>
      <c r="BN185" s="164"/>
      <c r="BO185" s="164"/>
    </row>
    <row r="186" spans="1:67" x14ac:dyDescent="0.2">
      <c r="A186" s="1"/>
      <c r="N186" t="s">
        <v>29</v>
      </c>
      <c r="U186" s="164"/>
      <c r="V186" s="165"/>
      <c r="W186" s="165"/>
      <c r="X186" s="166">
        <f>ROUND(X172,$G$14+1-(1+INT(LOG10(ABS(X172)))))</f>
        <v>1</v>
      </c>
      <c r="Y186" s="66"/>
      <c r="Z186" s="66"/>
      <c r="AA186" s="164"/>
      <c r="AB186" s="164"/>
      <c r="AC186" s="165"/>
      <c r="AD186" s="166">
        <f>ROUND(AD172,$G$14+1-(1+INT(LOG10(ABS(AD172)))))</f>
        <v>1</v>
      </c>
      <c r="AE186" s="66"/>
      <c r="AF186" s="66"/>
      <c r="AG186" s="164"/>
      <c r="AH186" s="164"/>
      <c r="AI186" s="165"/>
      <c r="AJ186" s="166">
        <f>ROUND(AJ172,$G$14+1-(1+INT(LOG10(ABS(AJ172)))))</f>
        <v>1</v>
      </c>
      <c r="AK186" s="66"/>
      <c r="AL186" s="66"/>
      <c r="AM186" s="164"/>
      <c r="AN186" s="164"/>
      <c r="AO186" s="165"/>
      <c r="AP186" s="166">
        <f>ROUND(AP172,$G$14+1-(1+INT(LOG10(ABS(AP172)))))</f>
        <v>5.6210000000000004</v>
      </c>
      <c r="AQ186" s="66"/>
      <c r="AR186" s="66"/>
      <c r="AS186" s="164"/>
      <c r="AT186" s="164"/>
      <c r="AU186" s="165"/>
      <c r="AV186" s="166" t="e">
        <f>ROUND(AV172,$G$14+1-(1+INT(LOG10(ABS(AV172)))))</f>
        <v>#DIV/0!</v>
      </c>
      <c r="AW186" s="66"/>
      <c r="AX186" s="66"/>
      <c r="AY186" s="85">
        <v>31</v>
      </c>
      <c r="AZ186" s="85"/>
      <c r="BA186" s="85">
        <f t="shared" si="8"/>
        <v>0.90788594005267631</v>
      </c>
      <c r="BB186" s="85">
        <f t="shared" si="9"/>
        <v>1.3278486242115126</v>
      </c>
      <c r="BC186" s="66"/>
      <c r="BD186" s="98" t="str">
        <f t="shared" si="10"/>
        <v>NoValue</v>
      </c>
      <c r="BE186" s="85"/>
      <c r="BF186" s="100" t="str">
        <f t="shared" si="2"/>
        <v>NoValue</v>
      </c>
      <c r="BG186" s="85"/>
      <c r="BH186" s="100" t="str">
        <f t="shared" si="3"/>
        <v>NoValue</v>
      </c>
      <c r="BI186" s="66"/>
      <c r="BJ186" s="165">
        <f t="shared" si="4"/>
        <v>0</v>
      </c>
      <c r="BK186" s="165">
        <f t="shared" si="5"/>
        <v>0</v>
      </c>
      <c r="BL186" s="164"/>
      <c r="BM186" s="164"/>
      <c r="BN186" s="164"/>
      <c r="BO186" s="164"/>
    </row>
    <row r="187" spans="1:67" x14ac:dyDescent="0.2">
      <c r="A187" s="1"/>
      <c r="N187" t="s">
        <v>30</v>
      </c>
      <c r="U187" s="164"/>
      <c r="V187" s="165"/>
      <c r="W187" s="165"/>
      <c r="X187" s="166"/>
      <c r="Y187" s="66"/>
      <c r="Z187" s="66"/>
      <c r="AA187" s="164"/>
      <c r="AB187" s="164"/>
      <c r="AC187" s="165"/>
      <c r="AD187" s="166"/>
      <c r="AE187" s="66"/>
      <c r="AF187" s="66"/>
      <c r="AG187" s="164"/>
      <c r="AH187" s="164"/>
      <c r="AI187" s="165"/>
      <c r="AJ187" s="166"/>
      <c r="AK187" s="66"/>
      <c r="AL187" s="66"/>
      <c r="AM187" s="164"/>
      <c r="AN187" s="164"/>
      <c r="AO187" s="165"/>
      <c r="AP187" s="166"/>
      <c r="AQ187" s="66"/>
      <c r="AR187" s="66"/>
      <c r="AS187" s="164"/>
      <c r="AT187" s="164"/>
      <c r="AU187" s="165"/>
      <c r="AV187" s="165"/>
      <c r="AW187" s="66"/>
      <c r="AX187" s="66"/>
      <c r="AY187" s="85">
        <v>32</v>
      </c>
      <c r="AZ187" s="85"/>
      <c r="BA187" s="85">
        <f t="shared" si="8"/>
        <v>0.9106318010137352</v>
      </c>
      <c r="BB187" s="85">
        <f t="shared" si="9"/>
        <v>1.3446558513627329</v>
      </c>
      <c r="BC187" s="66"/>
      <c r="BD187" s="98" t="str">
        <f t="shared" si="10"/>
        <v>NoValue</v>
      </c>
      <c r="BE187" s="85"/>
      <c r="BF187" s="100" t="str">
        <f t="shared" si="2"/>
        <v>NoValue</v>
      </c>
      <c r="BG187" s="85"/>
      <c r="BH187" s="100" t="str">
        <f t="shared" si="3"/>
        <v>NoValue</v>
      </c>
      <c r="BI187" s="66"/>
      <c r="BJ187" s="165">
        <f t="shared" si="4"/>
        <v>0</v>
      </c>
      <c r="BK187" s="165">
        <f t="shared" si="5"/>
        <v>0</v>
      </c>
      <c r="BL187" s="164"/>
      <c r="BM187" s="164"/>
      <c r="BN187" s="164"/>
      <c r="BO187" s="164"/>
    </row>
    <row r="188" spans="1:67" x14ac:dyDescent="0.2">
      <c r="A188" s="1"/>
      <c r="N188" t="s">
        <v>70</v>
      </c>
      <c r="U188" s="164"/>
      <c r="V188" s="165"/>
      <c r="W188" s="165"/>
      <c r="X188" s="166">
        <f>ROUND(X174,$G$14-(1+INT(LOG10(ABS(X174)))))</f>
        <v>200</v>
      </c>
      <c r="Y188" s="66"/>
      <c r="Z188" s="66"/>
      <c r="AA188" s="164"/>
      <c r="AB188" s="164"/>
      <c r="AC188" s="165"/>
      <c r="AD188" s="166">
        <f>ROUND(AD174,$G$14-(1+INT(LOG10(ABS(AD174)))))</f>
        <v>200</v>
      </c>
      <c r="AE188" s="66"/>
      <c r="AF188" s="66"/>
      <c r="AG188" s="164"/>
      <c r="AH188" s="164"/>
      <c r="AI188" s="165"/>
      <c r="AJ188" s="166">
        <f>ROUND(AJ174,$G$14-(1+INT(LOG10(ABS(AJ174)))))</f>
        <v>200</v>
      </c>
      <c r="AK188" s="66"/>
      <c r="AL188" s="66"/>
      <c r="AM188" s="164"/>
      <c r="AN188" s="164"/>
      <c r="AO188" s="165"/>
      <c r="AP188" s="166">
        <f>ROUND(AP174,$G$14-(1+INT(LOG10(ABS(AP174)))))</f>
        <v>1120</v>
      </c>
      <c r="AQ188" s="66"/>
      <c r="AR188" s="66"/>
      <c r="AS188" s="164"/>
      <c r="AT188" s="164"/>
      <c r="AU188" s="165"/>
      <c r="AV188" s="166" t="e">
        <f>ROUND(AV174,$G$14+1-(1+INT(LOG10(ABS(AV174)))))</f>
        <v>#DIV/0!</v>
      </c>
      <c r="AW188" s="66"/>
      <c r="AX188" s="66"/>
      <c r="AY188" s="85">
        <v>33</v>
      </c>
      <c r="AZ188" s="85"/>
      <c r="BA188" s="85">
        <f t="shared" si="8"/>
        <v>0.91321881070852506</v>
      </c>
      <c r="BB188" s="85">
        <f t="shared" si="9"/>
        <v>1.3608459460609088</v>
      </c>
      <c r="BC188" s="66"/>
      <c r="BD188" s="98" t="str">
        <f t="shared" si="10"/>
        <v>NoValue</v>
      </c>
      <c r="BE188" s="85"/>
      <c r="BF188" s="100" t="str">
        <f t="shared" ref="BF188:BF219" si="11">IF(BD188="NoValue","NoValue",POWER(BD188-$X$160,2))</f>
        <v>NoValue</v>
      </c>
      <c r="BG188" s="85"/>
      <c r="BH188" s="100" t="str">
        <f t="shared" ref="BH188:BH219" si="12">IF(BF188="NoValue","NoValue",POWER(D52-$AJ$162,2))</f>
        <v>NoValue</v>
      </c>
      <c r="BI188" s="66"/>
      <c r="BJ188" s="165">
        <f t="shared" ref="BJ188:BJ219" si="13">IF(D52="ND",0,D52)</f>
        <v>0</v>
      </c>
      <c r="BK188" s="165">
        <f t="shared" ref="BK188:BK219" si="14">IF(D52="ND",1,D52)</f>
        <v>0</v>
      </c>
      <c r="BL188" s="164"/>
      <c r="BM188" s="164"/>
      <c r="BN188" s="164"/>
      <c r="BO188" s="164"/>
    </row>
    <row r="189" spans="1:67" x14ac:dyDescent="0.2">
      <c r="A189" s="1"/>
      <c r="N189" t="s">
        <v>71</v>
      </c>
      <c r="U189" s="164"/>
      <c r="V189" s="164"/>
      <c r="W189" s="164"/>
      <c r="X189" s="169"/>
      <c r="Y189" s="66"/>
      <c r="Z189" s="66"/>
      <c r="AA189" s="164"/>
      <c r="AB189" s="164"/>
      <c r="AC189" s="164"/>
      <c r="AD189" s="169"/>
      <c r="AE189" s="66"/>
      <c r="AF189" s="66"/>
      <c r="AG189" s="164"/>
      <c r="AH189" s="164"/>
      <c r="AI189" s="164"/>
      <c r="AJ189" s="169"/>
      <c r="AK189" s="66"/>
      <c r="AL189" s="66"/>
      <c r="AM189" s="164"/>
      <c r="AN189" s="164"/>
      <c r="AO189" s="164"/>
      <c r="AP189" s="169"/>
      <c r="AQ189" s="66"/>
      <c r="AR189" s="66"/>
      <c r="AS189" s="164"/>
      <c r="AT189" s="164"/>
      <c r="AU189" s="164"/>
      <c r="AV189" s="164"/>
      <c r="AW189" s="66"/>
      <c r="AX189" s="66"/>
      <c r="AY189" s="85">
        <v>34</v>
      </c>
      <c r="AZ189" s="85"/>
      <c r="BA189" s="85">
        <f t="shared" si="8"/>
        <v>0.91566035664937462</v>
      </c>
      <c r="BB189" s="85">
        <f t="shared" si="9"/>
        <v>1.376459923646937</v>
      </c>
      <c r="BC189" s="66"/>
      <c r="BD189" s="98" t="str">
        <f t="shared" si="10"/>
        <v>NoValue</v>
      </c>
      <c r="BE189" s="85"/>
      <c r="BF189" s="100" t="str">
        <f t="shared" si="11"/>
        <v>NoValue</v>
      </c>
      <c r="BG189" s="85"/>
      <c r="BH189" s="100" t="str">
        <f t="shared" si="12"/>
        <v>NoValue</v>
      </c>
      <c r="BI189" s="66"/>
      <c r="BJ189" s="165">
        <f t="shared" si="13"/>
        <v>0</v>
      </c>
      <c r="BK189" s="165">
        <f t="shared" si="14"/>
        <v>0</v>
      </c>
      <c r="BL189" s="164"/>
      <c r="BM189" s="164"/>
      <c r="BN189" s="164"/>
      <c r="BO189" s="164"/>
    </row>
    <row r="190" spans="1:67" x14ac:dyDescent="0.2">
      <c r="A190" s="1"/>
      <c r="N190" t="s">
        <v>74</v>
      </c>
      <c r="Q190" s="295" t="s">
        <v>4</v>
      </c>
      <c r="R190" s="295"/>
      <c r="S190" s="295"/>
      <c r="T190" s="295"/>
      <c r="U190" s="164"/>
      <c r="V190" s="165">
        <f>IF(G16=95,VLOOKUP(X156,AY156:BB275,AY156+3),VLOOKUP(X156,AY282:BB401,AY282+3))</f>
        <v>-0.78767481954636798</v>
      </c>
      <c r="W190" s="165"/>
      <c r="X190" s="166">
        <f>ROUND(V190,$G$14+1-(1+INT(LOG10(ABS(V190)))))</f>
        <v>-0.78769999999999996</v>
      </c>
      <c r="Y190" s="66"/>
      <c r="Z190" s="66"/>
      <c r="AA190" s="164"/>
      <c r="AB190" s="164"/>
      <c r="AC190" s="165">
        <f>IF(G16=95,VLOOKUP(AD156,AY156:BB275,AY156+3),VLOOKUP(AD156,AY282:BB401,AY282+3))</f>
        <v>-0.78767481954636798</v>
      </c>
      <c r="AD190" s="166">
        <f>ROUND(AC190,$G$14+1-(1+INT(LOG10(ABS(AC190)))))</f>
        <v>-0.78769999999999996</v>
      </c>
      <c r="AE190" s="66"/>
      <c r="AF190" s="66"/>
      <c r="AG190" s="164"/>
      <c r="AH190" s="164"/>
      <c r="AI190" s="165">
        <f>IF(G16=95,VLOOKUP(AJ156,AY156:BB275,AY156+3),VLOOKUP(AJ156,AY282:BB401,AY282+3))</f>
        <v>-0.78767481954636798</v>
      </c>
      <c r="AJ190" s="166">
        <f>ROUND(AI190,$G$14+1-(1+INT(LOG10(ABS(AI190)))))</f>
        <v>-0.78769999999999996</v>
      </c>
      <c r="AK190" s="66"/>
      <c r="AL190" s="66"/>
      <c r="AM190" s="164"/>
      <c r="AN190" s="164"/>
      <c r="AO190" s="165">
        <f>IF(G16=95,VLOOKUP(AP156,AY156:BB275,AY156+3),VLOOKUP(AP156,AY282:BB401,AY282+3))</f>
        <v>-0.78767481954636798</v>
      </c>
      <c r="AP190" s="166">
        <f>ROUND(AO190,$G$14+1-(1+INT(LOG10(ABS(AO190)))))</f>
        <v>-0.78769999999999996</v>
      </c>
      <c r="AQ190" s="66"/>
      <c r="AR190" s="66"/>
      <c r="AS190" s="164"/>
      <c r="AT190" s="164"/>
      <c r="AU190" s="165">
        <f>IF(G16=95,VLOOKUP(AV156,AY156:BB275,AY156+3),VLOOKUP(AV156,AY282:BB401,AY282+3))</f>
        <v>-0.78767481954636798</v>
      </c>
      <c r="AV190" s="166">
        <f>ROUND(AU190,$G$14+1-(1+INT(LOG10(ABS(AU190)))))</f>
        <v>-0.78769999999999996</v>
      </c>
      <c r="AW190" s="66"/>
      <c r="AX190" s="66"/>
      <c r="AY190" s="85">
        <v>35</v>
      </c>
      <c r="AZ190" s="85"/>
      <c r="BA190" s="85">
        <f t="shared" si="8"/>
        <v>0.91796836414332961</v>
      </c>
      <c r="BB190" s="85">
        <f t="shared" si="9"/>
        <v>1.3915349412007822</v>
      </c>
      <c r="BC190" s="66"/>
      <c r="BD190" s="98" t="str">
        <f t="shared" si="10"/>
        <v>NoValue</v>
      </c>
      <c r="BE190" s="85"/>
      <c r="BF190" s="100" t="str">
        <f t="shared" si="11"/>
        <v>NoValue</v>
      </c>
      <c r="BG190" s="85"/>
      <c r="BH190" s="100" t="str">
        <f t="shared" si="12"/>
        <v>NoValue</v>
      </c>
      <c r="BI190" s="66"/>
      <c r="BJ190" s="165">
        <f t="shared" si="13"/>
        <v>0</v>
      </c>
      <c r="BK190" s="165">
        <f t="shared" si="14"/>
        <v>0</v>
      </c>
      <c r="BL190" s="164"/>
      <c r="BM190" s="164"/>
      <c r="BN190" s="164"/>
      <c r="BO190" s="164"/>
    </row>
    <row r="191" spans="1:67" x14ac:dyDescent="0.2">
      <c r="A191" s="1"/>
      <c r="N191" t="s">
        <v>31</v>
      </c>
      <c r="Q191" s="295"/>
      <c r="R191" s="295"/>
      <c r="S191" s="295"/>
      <c r="T191" s="295"/>
      <c r="U191" s="164"/>
      <c r="V191" s="165"/>
      <c r="W191" s="165"/>
      <c r="X191" s="166"/>
      <c r="Y191" s="66"/>
      <c r="Z191" s="66"/>
      <c r="AA191" s="164"/>
      <c r="AB191" s="164"/>
      <c r="AC191" s="165"/>
      <c r="AD191" s="166"/>
      <c r="AE191" s="66"/>
      <c r="AF191" s="66"/>
      <c r="AG191" s="164"/>
      <c r="AH191" s="164"/>
      <c r="AI191" s="165"/>
      <c r="AJ191" s="166"/>
      <c r="AK191" s="66"/>
      <c r="AL191" s="66"/>
      <c r="AM191" s="164"/>
      <c r="AN191" s="164"/>
      <c r="AO191" s="165"/>
      <c r="AP191" s="166"/>
      <c r="AQ191" s="66"/>
      <c r="AR191" s="66"/>
      <c r="AS191" s="164"/>
      <c r="AT191" s="164"/>
      <c r="AU191" s="165"/>
      <c r="AV191" s="166"/>
      <c r="AW191" s="66"/>
      <c r="AX191" s="66"/>
      <c r="AY191" s="85">
        <v>36</v>
      </c>
      <c r="AZ191" s="85"/>
      <c r="BA191" s="85">
        <f t="shared" si="8"/>
        <v>0.92015349048010564</v>
      </c>
      <c r="BB191" s="85">
        <f t="shared" si="9"/>
        <v>1.4061047603231105</v>
      </c>
      <c r="BC191" s="66"/>
      <c r="BD191" s="98" t="str">
        <f t="shared" si="10"/>
        <v>NoValue</v>
      </c>
      <c r="BE191" s="85"/>
      <c r="BF191" s="100" t="str">
        <f t="shared" si="11"/>
        <v>NoValue</v>
      </c>
      <c r="BG191" s="85"/>
      <c r="BH191" s="100" t="str">
        <f t="shared" si="12"/>
        <v>NoValue</v>
      </c>
      <c r="BI191" s="66"/>
      <c r="BJ191" s="165">
        <f t="shared" si="13"/>
        <v>0</v>
      </c>
      <c r="BK191" s="165">
        <f t="shared" si="14"/>
        <v>0</v>
      </c>
      <c r="BL191" s="164"/>
      <c r="BM191" s="164"/>
      <c r="BN191" s="164"/>
      <c r="BO191" s="164"/>
    </row>
    <row r="192" spans="1:67" x14ac:dyDescent="0.2">
      <c r="A192" s="1"/>
      <c r="Q192" s="295"/>
      <c r="R192" s="295"/>
      <c r="S192" s="295"/>
      <c r="T192" s="295"/>
      <c r="U192" s="164"/>
      <c r="V192" s="165">
        <f>MAX(D20:D138)</f>
        <v>200</v>
      </c>
      <c r="W192" s="165"/>
      <c r="X192" s="166"/>
      <c r="Y192" s="66"/>
      <c r="Z192" s="106"/>
      <c r="AA192" s="164"/>
      <c r="AB192" s="164"/>
      <c r="AC192" s="165">
        <f>MAX(D20:D138)</f>
        <v>200</v>
      </c>
      <c r="AD192" s="166"/>
      <c r="AE192" s="66"/>
      <c r="AF192" s="66"/>
      <c r="AG192" s="164"/>
      <c r="AH192" s="164"/>
      <c r="AI192" s="165">
        <f>MAX(D20:D138)</f>
        <v>200</v>
      </c>
      <c r="AJ192" s="166"/>
      <c r="AK192" s="66"/>
      <c r="AL192" s="66"/>
      <c r="AM192" s="164"/>
      <c r="AN192" s="164"/>
      <c r="AO192" s="165">
        <f>MAX(D20:D138)</f>
        <v>200</v>
      </c>
      <c r="AP192" s="166"/>
      <c r="AQ192" s="66"/>
      <c r="AR192" s="66"/>
      <c r="AS192" s="164"/>
      <c r="AT192" s="164"/>
      <c r="AU192" s="165">
        <f>MAX(D20:D138)</f>
        <v>200</v>
      </c>
      <c r="AV192" s="166"/>
      <c r="AW192" s="66"/>
      <c r="AX192" s="66"/>
      <c r="AY192" s="85">
        <v>37</v>
      </c>
      <c r="AZ192" s="85"/>
      <c r="BA192" s="85">
        <f t="shared" si="8"/>
        <v>0.92222528899486211</v>
      </c>
      <c r="BB192" s="85">
        <f t="shared" si="9"/>
        <v>1.420200143133779</v>
      </c>
      <c r="BC192" s="66"/>
      <c r="BD192" s="98" t="str">
        <f t="shared" si="10"/>
        <v>NoValue</v>
      </c>
      <c r="BE192" s="85"/>
      <c r="BF192" s="100" t="str">
        <f t="shared" si="11"/>
        <v>NoValue</v>
      </c>
      <c r="BG192" s="85"/>
      <c r="BH192" s="100" t="str">
        <f t="shared" si="12"/>
        <v>NoValue</v>
      </c>
      <c r="BI192" s="66"/>
      <c r="BJ192" s="165">
        <f t="shared" si="13"/>
        <v>0</v>
      </c>
      <c r="BK192" s="165">
        <f t="shared" si="14"/>
        <v>0</v>
      </c>
      <c r="BL192" s="164"/>
      <c r="BM192" s="164"/>
      <c r="BN192" s="164"/>
      <c r="BO192" s="164"/>
    </row>
    <row r="193" spans="1:67" x14ac:dyDescent="0.2">
      <c r="A193" s="1"/>
      <c r="N193" t="s">
        <v>53</v>
      </c>
      <c r="Q193" s="295"/>
      <c r="R193" s="295"/>
      <c r="S193" s="295"/>
      <c r="T193" s="295"/>
      <c r="U193" s="164"/>
      <c r="V193" s="165"/>
      <c r="W193" s="165"/>
      <c r="X193" s="166"/>
      <c r="Y193" s="66"/>
      <c r="Z193" s="66"/>
      <c r="AA193" s="164"/>
      <c r="AB193" s="164"/>
      <c r="AC193" s="165"/>
      <c r="AD193" s="166"/>
      <c r="AE193" s="66"/>
      <c r="AF193" s="66"/>
      <c r="AG193" s="164"/>
      <c r="AH193" s="164"/>
      <c r="AI193" s="165"/>
      <c r="AJ193" s="166"/>
      <c r="AK193" s="66"/>
      <c r="AL193" s="66"/>
      <c r="AM193" s="164"/>
      <c r="AN193" s="164"/>
      <c r="AO193" s="165"/>
      <c r="AP193" s="166"/>
      <c r="AQ193" s="66"/>
      <c r="AR193" s="66"/>
      <c r="AS193" s="164"/>
      <c r="AT193" s="164"/>
      <c r="AU193" s="165"/>
      <c r="AV193" s="166"/>
      <c r="AW193" s="66"/>
      <c r="AX193" s="66"/>
      <c r="AY193" s="85">
        <v>38</v>
      </c>
      <c r="AZ193" s="85"/>
      <c r="BA193" s="85">
        <f t="shared" si="8"/>
        <v>0.92419234831703545</v>
      </c>
      <c r="BB193" s="85">
        <f t="shared" si="9"/>
        <v>1.4338491926606862</v>
      </c>
      <c r="BC193" s="66"/>
      <c r="BD193" s="98" t="str">
        <f t="shared" si="10"/>
        <v>NoValue</v>
      </c>
      <c r="BE193" s="85"/>
      <c r="BF193" s="100" t="str">
        <f t="shared" si="11"/>
        <v>NoValue</v>
      </c>
      <c r="BG193" s="85"/>
      <c r="BH193" s="100" t="str">
        <f t="shared" si="12"/>
        <v>NoValue</v>
      </c>
      <c r="BI193" s="66"/>
      <c r="BJ193" s="165">
        <f t="shared" si="13"/>
        <v>0</v>
      </c>
      <c r="BK193" s="165">
        <f t="shared" si="14"/>
        <v>0</v>
      </c>
      <c r="BL193" s="164"/>
      <c r="BM193" s="164"/>
      <c r="BN193" s="164"/>
      <c r="BO193" s="164"/>
    </row>
    <row r="194" spans="1:67" x14ac:dyDescent="0.2">
      <c r="A194" s="1"/>
      <c r="N194" t="s">
        <v>54</v>
      </c>
      <c r="Q194" s="295"/>
      <c r="R194" s="295"/>
      <c r="S194" s="295"/>
      <c r="T194" s="295"/>
      <c r="U194" s="164"/>
      <c r="V194" s="165">
        <f>LN(POWER(X168,2)+1)</f>
        <v>0</v>
      </c>
      <c r="W194" s="165"/>
      <c r="X194" s="166" t="e">
        <f>ROUND(V194,$G$14+1-(1+INT(LOG10(ABS(V194)))))</f>
        <v>#NUM!</v>
      </c>
      <c r="Y194" s="66"/>
      <c r="Z194" s="66"/>
      <c r="AA194" s="164"/>
      <c r="AB194" s="164"/>
      <c r="AC194" s="165">
        <f>LN(POWER(AD168,2)+1)</f>
        <v>0</v>
      </c>
      <c r="AD194" s="166" t="e">
        <f>ROUND(AC194,$G$14+1-(1+INT(LOG10(ABS(AC194)))))</f>
        <v>#NUM!</v>
      </c>
      <c r="AE194" s="66"/>
      <c r="AF194" s="66"/>
      <c r="AG194" s="164"/>
      <c r="AH194" s="164"/>
      <c r="AI194" s="165">
        <f>AJ164</f>
        <v>0</v>
      </c>
      <c r="AJ194" s="166" t="e">
        <f>ROUND(AI194,$G$14+1-(1+INT(LOG10(ABS(AI194)))))</f>
        <v>#NUM!</v>
      </c>
      <c r="AK194" s="66"/>
      <c r="AL194" s="66"/>
      <c r="AM194" s="164"/>
      <c r="AN194" s="164"/>
      <c r="AO194" s="165">
        <f>LN(POWER(AP168,2)+1)</f>
        <v>0.30748469974796055</v>
      </c>
      <c r="AP194" s="166">
        <f>ROUND(AO194,$G$14+1-(1+INT(LOG10(ABS(AO194)))))</f>
        <v>0.3075</v>
      </c>
      <c r="AQ194" s="66"/>
      <c r="AR194" s="66"/>
      <c r="AS194" s="164"/>
      <c r="AT194" s="164"/>
      <c r="AU194" s="165" t="e">
        <f>LN(POWER(AV170,2)+1)</f>
        <v>#DIV/0!</v>
      </c>
      <c r="AV194" s="166" t="e">
        <f>ROUND(AU194,$G$14+1-(1+INT(LOG10(ABS(AU194)))))</f>
        <v>#DIV/0!</v>
      </c>
      <c r="AW194" s="66"/>
      <c r="AX194" s="66"/>
      <c r="AY194" s="85">
        <v>39</v>
      </c>
      <c r="AZ194" s="85"/>
      <c r="BA194" s="85">
        <f t="shared" si="8"/>
        <v>0.92606241107331344</v>
      </c>
      <c r="BB194" s="85">
        <f t="shared" si="9"/>
        <v>1.4470776466799498</v>
      </c>
      <c r="BC194" s="66"/>
      <c r="BD194" s="98" t="str">
        <f t="shared" si="10"/>
        <v>NoValue</v>
      </c>
      <c r="BE194" s="85"/>
      <c r="BF194" s="100" t="str">
        <f t="shared" si="11"/>
        <v>NoValue</v>
      </c>
      <c r="BG194" s="85"/>
      <c r="BH194" s="100" t="str">
        <f t="shared" si="12"/>
        <v>NoValue</v>
      </c>
      <c r="BI194" s="66"/>
      <c r="BJ194" s="165">
        <f t="shared" si="13"/>
        <v>0</v>
      </c>
      <c r="BK194" s="165">
        <f t="shared" si="14"/>
        <v>0</v>
      </c>
      <c r="BL194" s="164"/>
      <c r="BM194" s="164"/>
      <c r="BN194" s="164"/>
      <c r="BO194" s="164"/>
    </row>
    <row r="195" spans="1:67" x14ac:dyDescent="0.2">
      <c r="A195" s="1"/>
      <c r="N195" t="s">
        <v>55</v>
      </c>
      <c r="Q195" s="295"/>
      <c r="R195" s="295"/>
      <c r="S195" s="295"/>
      <c r="T195" s="295"/>
      <c r="U195" s="164"/>
      <c r="V195" s="165"/>
      <c r="W195" s="165"/>
      <c r="X195" s="166"/>
      <c r="Y195" s="66"/>
      <c r="Z195" s="66"/>
      <c r="AA195" s="164"/>
      <c r="AB195" s="164"/>
      <c r="AC195" s="165"/>
      <c r="AD195" s="166"/>
      <c r="AE195" s="66"/>
      <c r="AF195" s="66"/>
      <c r="AG195" s="164"/>
      <c r="AH195" s="164"/>
      <c r="AI195" s="165"/>
      <c r="AJ195" s="166"/>
      <c r="AK195" s="66"/>
      <c r="AL195" s="66"/>
      <c r="AM195" s="164"/>
      <c r="AN195" s="164"/>
      <c r="AO195" s="165"/>
      <c r="AP195" s="166"/>
      <c r="AQ195" s="66"/>
      <c r="AR195" s="66"/>
      <c r="AS195" s="164"/>
      <c r="AT195" s="164"/>
      <c r="AU195" s="165"/>
      <c r="AV195" s="166"/>
      <c r="AW195" s="66"/>
      <c r="AX195" s="66"/>
      <c r="AY195" s="85">
        <v>40</v>
      </c>
      <c r="AZ195" s="85"/>
      <c r="BA195" s="85">
        <f t="shared" si="8"/>
        <v>0.92784247549448551</v>
      </c>
      <c r="BB195" s="85">
        <f t="shared" si="9"/>
        <v>1.4599091323986104</v>
      </c>
      <c r="BC195" s="66"/>
      <c r="BD195" s="98" t="str">
        <f t="shared" si="10"/>
        <v>NoValue</v>
      </c>
      <c r="BE195" s="85"/>
      <c r="BF195" s="100" t="str">
        <f t="shared" si="11"/>
        <v>NoValue</v>
      </c>
      <c r="BG195" s="85"/>
      <c r="BH195" s="100" t="str">
        <f t="shared" si="12"/>
        <v>NoValue</v>
      </c>
      <c r="BI195" s="66"/>
      <c r="BJ195" s="165">
        <f t="shared" si="13"/>
        <v>0</v>
      </c>
      <c r="BK195" s="165">
        <f t="shared" si="14"/>
        <v>0</v>
      </c>
      <c r="BL195" s="164"/>
      <c r="BM195" s="164"/>
      <c r="BN195" s="164"/>
      <c r="BO195" s="164"/>
    </row>
    <row r="196" spans="1:67" x14ac:dyDescent="0.2">
      <c r="A196" s="1"/>
      <c r="N196" t="s">
        <v>56</v>
      </c>
      <c r="Q196" s="295"/>
      <c r="R196" s="295"/>
      <c r="S196" s="295"/>
      <c r="T196" s="295"/>
      <c r="U196" s="164"/>
      <c r="V196" s="165">
        <f>SQRT(V194)</f>
        <v>0</v>
      </c>
      <c r="W196" s="165"/>
      <c r="X196" s="166" t="e">
        <f>ROUND(V196,$G$14+1-(1+INT(LOG10(ABS(V196)))))</f>
        <v>#NUM!</v>
      </c>
      <c r="Y196" s="66"/>
      <c r="Z196" s="66"/>
      <c r="AA196" s="164"/>
      <c r="AB196" s="164"/>
      <c r="AC196" s="165">
        <f>SQRT(AC194)</f>
        <v>0</v>
      </c>
      <c r="AD196" s="166" t="e">
        <f>ROUND(AC196,$G$14+1-(1+INT(LOG10(ABS(AC196)))))</f>
        <v>#NUM!</v>
      </c>
      <c r="AE196" s="66"/>
      <c r="AF196" s="66"/>
      <c r="AG196" s="164"/>
      <c r="AH196" s="164"/>
      <c r="AI196" s="165">
        <f>SQRT(AI194)</f>
        <v>0</v>
      </c>
      <c r="AJ196" s="166" t="e">
        <f>ROUND(AI196,$G$14+1-(1+INT(LOG10(ABS(AI196)))))</f>
        <v>#NUM!</v>
      </c>
      <c r="AK196" s="66"/>
      <c r="AL196" s="66"/>
      <c r="AM196" s="164"/>
      <c r="AN196" s="164"/>
      <c r="AO196" s="165">
        <f>SQRT(AO194)</f>
        <v>0.55451302937619107</v>
      </c>
      <c r="AP196" s="166">
        <f>ROUND(AO196,$G$14+1-(1+INT(LOG10(ABS(AO196)))))</f>
        <v>0.55449999999999999</v>
      </c>
      <c r="AQ196" s="66"/>
      <c r="AR196" s="66"/>
      <c r="AS196" s="164"/>
      <c r="AT196" s="164"/>
      <c r="AU196" s="165" t="e">
        <f>SQRT(AU194)</f>
        <v>#DIV/0!</v>
      </c>
      <c r="AV196" s="166" t="e">
        <f>ROUND(AU196,$G$14+1-(1+INT(LOG10(ABS(AU196)))))</f>
        <v>#DIV/0!</v>
      </c>
      <c r="AW196" s="66"/>
      <c r="AX196" s="66"/>
      <c r="AY196" s="85">
        <v>41</v>
      </c>
      <c r="AZ196" s="85"/>
      <c r="BA196" s="85">
        <f t="shared" si="8"/>
        <v>0.92953888272983598</v>
      </c>
      <c r="BB196" s="85">
        <f t="shared" si="9"/>
        <v>1.4723653880430223</v>
      </c>
      <c r="BC196" s="66"/>
      <c r="BD196" s="98" t="str">
        <f t="shared" si="10"/>
        <v>NoValue</v>
      </c>
      <c r="BE196" s="85"/>
      <c r="BF196" s="100" t="str">
        <f t="shared" si="11"/>
        <v>NoValue</v>
      </c>
      <c r="BG196" s="85"/>
      <c r="BH196" s="100" t="str">
        <f t="shared" si="12"/>
        <v>NoValue</v>
      </c>
      <c r="BI196" s="66"/>
      <c r="BJ196" s="165">
        <f t="shared" si="13"/>
        <v>0</v>
      </c>
      <c r="BK196" s="165">
        <f t="shared" si="14"/>
        <v>0</v>
      </c>
      <c r="BL196" s="164"/>
      <c r="BM196" s="164"/>
      <c r="BN196" s="164"/>
      <c r="BO196" s="164"/>
    </row>
    <row r="197" spans="1:67" x14ac:dyDescent="0.2">
      <c r="A197" s="1"/>
      <c r="N197" t="s">
        <v>57</v>
      </c>
      <c r="Q197" s="60"/>
      <c r="R197" s="60"/>
      <c r="S197" s="60"/>
      <c r="T197" s="60"/>
      <c r="U197" s="170"/>
      <c r="V197" s="170"/>
      <c r="W197" s="170"/>
      <c r="X197" s="170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105"/>
      <c r="AJ197" s="66"/>
      <c r="AK197" s="66"/>
      <c r="AL197" s="66"/>
      <c r="AM197" s="66"/>
      <c r="AN197" s="66"/>
      <c r="AO197" s="105"/>
      <c r="AP197" s="66"/>
      <c r="AQ197" s="66"/>
      <c r="AR197" s="66"/>
      <c r="AS197" s="164"/>
      <c r="AT197" s="164"/>
      <c r="AU197" s="164"/>
      <c r="AV197" s="164"/>
      <c r="AW197" s="66"/>
      <c r="AX197" s="66"/>
      <c r="AY197" s="85">
        <v>42</v>
      </c>
      <c r="AZ197" s="85"/>
      <c r="BA197" s="85">
        <f t="shared" si="8"/>
        <v>0.93115739215960514</v>
      </c>
      <c r="BB197" s="85">
        <f t="shared" si="9"/>
        <v>1.4844664563528902</v>
      </c>
      <c r="BC197" s="66"/>
      <c r="BD197" s="98" t="str">
        <f t="shared" si="10"/>
        <v>NoValue</v>
      </c>
      <c r="BE197" s="85"/>
      <c r="BF197" s="100" t="str">
        <f t="shared" si="11"/>
        <v>NoValue</v>
      </c>
      <c r="BG197" s="85"/>
      <c r="BH197" s="100" t="str">
        <f t="shared" si="12"/>
        <v>NoValue</v>
      </c>
      <c r="BI197" s="66"/>
      <c r="BJ197" s="165">
        <f t="shared" si="13"/>
        <v>0</v>
      </c>
      <c r="BK197" s="165">
        <f t="shared" si="14"/>
        <v>0</v>
      </c>
      <c r="BL197" s="164"/>
      <c r="BM197" s="164"/>
      <c r="BN197" s="164"/>
      <c r="BO197" s="164"/>
    </row>
    <row r="198" spans="1:67" x14ac:dyDescent="0.2">
      <c r="A198" s="1"/>
      <c r="Q198" s="60"/>
      <c r="R198" s="60"/>
      <c r="S198" s="60"/>
      <c r="T198" s="60"/>
      <c r="U198" s="164"/>
      <c r="V198" s="170"/>
      <c r="W198" s="170"/>
      <c r="X198" s="171"/>
      <c r="Y198" s="66"/>
      <c r="Z198" s="66"/>
      <c r="AA198" s="66"/>
      <c r="AB198" s="66"/>
      <c r="AC198" s="66"/>
      <c r="AD198" s="66"/>
      <c r="AE198" s="66"/>
      <c r="AF198" s="66"/>
      <c r="AG198" s="66"/>
      <c r="AH198" s="105"/>
      <c r="AI198" s="105"/>
      <c r="AJ198" s="66"/>
      <c r="AK198" s="66"/>
      <c r="AL198" s="66"/>
      <c r="AM198" s="66"/>
      <c r="AN198" s="66"/>
      <c r="AO198" s="105"/>
      <c r="AP198" s="66"/>
      <c r="AQ198" s="66"/>
      <c r="AR198" s="66"/>
      <c r="AS198" s="292" t="s">
        <v>5</v>
      </c>
      <c r="AT198" s="293"/>
      <c r="AU198" s="165">
        <f>IF($G$8="Modified Delta-Lognormal",AV188,IF($G$8="Delta-Lognormal",X188,IF($G$8="Default",AP188,IF($G$8="Normal",AJ188,AD188))))</f>
        <v>1120</v>
      </c>
      <c r="AV198" s="166">
        <f>ROUND(AU198,G14-(1+INT(LOG10(ABS(AU198)))))</f>
        <v>1120</v>
      </c>
      <c r="AW198" s="66"/>
      <c r="AX198" s="66"/>
      <c r="AY198" s="85">
        <v>43</v>
      </c>
      <c r="AZ198" s="85"/>
      <c r="BA198" s="85">
        <f t="shared" si="8"/>
        <v>0.93270324658613213</v>
      </c>
      <c r="BB198" s="85">
        <f t="shared" si="9"/>
        <v>1.4962308541250058</v>
      </c>
      <c r="BC198" s="66"/>
      <c r="BD198" s="98" t="str">
        <f t="shared" si="10"/>
        <v>NoValue</v>
      </c>
      <c r="BE198" s="85"/>
      <c r="BF198" s="100" t="str">
        <f t="shared" si="11"/>
        <v>NoValue</v>
      </c>
      <c r="BG198" s="85"/>
      <c r="BH198" s="100" t="str">
        <f t="shared" si="12"/>
        <v>NoValue</v>
      </c>
      <c r="BI198" s="66"/>
      <c r="BJ198" s="165">
        <f t="shared" si="13"/>
        <v>0</v>
      </c>
      <c r="BK198" s="165">
        <f t="shared" si="14"/>
        <v>0</v>
      </c>
      <c r="BL198" s="164"/>
      <c r="BM198" s="164"/>
      <c r="BN198" s="164"/>
      <c r="BO198" s="164"/>
    </row>
    <row r="199" spans="1:67" x14ac:dyDescent="0.2">
      <c r="A199" s="1"/>
      <c r="N199" t="s">
        <v>59</v>
      </c>
      <c r="Q199" s="60"/>
      <c r="R199" s="60"/>
      <c r="S199" s="60"/>
      <c r="T199" s="60"/>
      <c r="U199" s="164"/>
      <c r="V199" s="170"/>
      <c r="W199" s="170"/>
      <c r="X199" s="170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293"/>
      <c r="AT199" s="293"/>
      <c r="AU199" s="165"/>
      <c r="AV199" s="165"/>
      <c r="AW199" s="66"/>
      <c r="AX199" s="66"/>
      <c r="AY199" s="85">
        <v>44</v>
      </c>
      <c r="AZ199" s="85"/>
      <c r="BA199" s="85">
        <f t="shared" si="8"/>
        <v>0.93418122885506605</v>
      </c>
      <c r="BB199" s="85">
        <f t="shared" si="9"/>
        <v>1.5076757212576952</v>
      </c>
      <c r="BC199" s="66"/>
      <c r="BD199" s="98" t="str">
        <f t="shared" si="10"/>
        <v>NoValue</v>
      </c>
      <c r="BE199" s="85"/>
      <c r="BF199" s="100" t="str">
        <f t="shared" si="11"/>
        <v>NoValue</v>
      </c>
      <c r="BG199" s="85"/>
      <c r="BH199" s="100" t="str">
        <f t="shared" si="12"/>
        <v>NoValue</v>
      </c>
      <c r="BI199" s="66"/>
      <c r="BJ199" s="165">
        <f t="shared" si="13"/>
        <v>0</v>
      </c>
      <c r="BK199" s="165">
        <f t="shared" si="14"/>
        <v>0</v>
      </c>
      <c r="BL199" s="164"/>
      <c r="BM199" s="164"/>
      <c r="BN199" s="164"/>
      <c r="BO199" s="164"/>
    </row>
    <row r="200" spans="1:67" x14ac:dyDescent="0.2">
      <c r="A200" s="1"/>
      <c r="N200" t="s">
        <v>60</v>
      </c>
      <c r="Q200" s="60"/>
      <c r="R200" s="60"/>
      <c r="S200" s="60"/>
      <c r="T200" s="60"/>
      <c r="U200" s="164"/>
      <c r="V200" s="170"/>
      <c r="W200" s="170"/>
      <c r="X200" s="170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107"/>
      <c r="AP200" s="66"/>
      <c r="AQ200" s="66"/>
      <c r="AR200" s="66"/>
      <c r="AS200" s="293"/>
      <c r="AT200" s="293"/>
      <c r="AU200" s="173">
        <f>IF($G$8="Modified Delta-Lognormal",$AV$185,IF($G$8="Delta-Lognormal",$X$184,IF($G$8="Default",$AP$168,IF($G$8="Normal",$AJ$182,$AD$182))))</f>
        <v>0.6</v>
      </c>
      <c r="AV200" s="166">
        <f>ROUND(AU200,G14-(1+INT(LOG10(ABS(AU200)))))</f>
        <v>0.6</v>
      </c>
      <c r="AW200" s="66"/>
      <c r="AX200" s="66"/>
      <c r="AY200" s="85">
        <v>45</v>
      </c>
      <c r="AZ200" s="85"/>
      <c r="BA200" s="85">
        <f t="shared" si="8"/>
        <v>0.93559571119221652</v>
      </c>
      <c r="BB200" s="85">
        <f t="shared" si="9"/>
        <v>1.5188169521829067</v>
      </c>
      <c r="BC200" s="66"/>
      <c r="BD200" s="98" t="str">
        <f t="shared" si="10"/>
        <v>NoValue</v>
      </c>
      <c r="BE200" s="85"/>
      <c r="BF200" s="100" t="str">
        <f t="shared" si="11"/>
        <v>NoValue</v>
      </c>
      <c r="BG200" s="85"/>
      <c r="BH200" s="100" t="str">
        <f t="shared" si="12"/>
        <v>NoValue</v>
      </c>
      <c r="BI200" s="66"/>
      <c r="BJ200" s="165">
        <f t="shared" si="13"/>
        <v>0</v>
      </c>
      <c r="BK200" s="165">
        <f t="shared" si="14"/>
        <v>0</v>
      </c>
      <c r="BL200" s="164"/>
      <c r="BM200" s="164"/>
      <c r="BN200" s="164"/>
      <c r="BO200" s="164"/>
    </row>
    <row r="201" spans="1:67" x14ac:dyDescent="0.2">
      <c r="A201" s="1"/>
      <c r="N201" t="s">
        <v>61</v>
      </c>
      <c r="U201" s="164"/>
      <c r="V201" s="164"/>
      <c r="W201" s="164"/>
      <c r="X201" s="164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105"/>
      <c r="AP201" s="66"/>
      <c r="AQ201" s="66"/>
      <c r="AR201" s="66"/>
      <c r="AS201" s="293"/>
      <c r="AT201" s="293"/>
      <c r="AU201" s="165"/>
      <c r="AV201" s="165"/>
      <c r="AW201" s="66"/>
      <c r="AX201" s="66"/>
      <c r="AY201" s="85">
        <v>46</v>
      </c>
      <c r="AZ201" s="85"/>
      <c r="BA201" s="85">
        <f t="shared" si="8"/>
        <v>0.93695069832594557</v>
      </c>
      <c r="BB201" s="85">
        <f t="shared" si="9"/>
        <v>1.5296693121114007</v>
      </c>
      <c r="BC201" s="66"/>
      <c r="BD201" s="98" t="str">
        <f t="shared" si="10"/>
        <v>NoValue</v>
      </c>
      <c r="BE201" s="85"/>
      <c r="BF201" s="100" t="str">
        <f t="shared" si="11"/>
        <v>NoValue</v>
      </c>
      <c r="BG201" s="85"/>
      <c r="BH201" s="100" t="str">
        <f t="shared" si="12"/>
        <v>NoValue</v>
      </c>
      <c r="BI201" s="66"/>
      <c r="BJ201" s="165">
        <f t="shared" si="13"/>
        <v>0</v>
      </c>
      <c r="BK201" s="165">
        <f t="shared" si="14"/>
        <v>0</v>
      </c>
      <c r="BL201" s="164"/>
      <c r="BM201" s="164"/>
      <c r="BN201" s="164"/>
      <c r="BO201" s="164"/>
    </row>
    <row r="202" spans="1:67" x14ac:dyDescent="0.2">
      <c r="A202" s="1"/>
      <c r="N202" t="s">
        <v>62</v>
      </c>
      <c r="U202" s="164"/>
      <c r="V202" s="164"/>
      <c r="W202" s="164"/>
      <c r="X202" s="164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293"/>
      <c r="AT202" s="293"/>
      <c r="AU202" s="165"/>
      <c r="AV202" s="165"/>
      <c r="AW202" s="66"/>
      <c r="AX202" s="66"/>
      <c r="AY202" s="85">
        <v>47</v>
      </c>
      <c r="AZ202" s="85"/>
      <c r="BA202" s="85">
        <f t="shared" si="8"/>
        <v>0.93824986528917553</v>
      </c>
      <c r="BB202" s="85">
        <f t="shared" si="9"/>
        <v>1.5402465401372125</v>
      </c>
      <c r="BC202" s="66"/>
      <c r="BD202" s="98" t="str">
        <f t="shared" si="10"/>
        <v>NoValue</v>
      </c>
      <c r="BE202" s="85"/>
      <c r="BF202" s="100" t="str">
        <f t="shared" si="11"/>
        <v>NoValue</v>
      </c>
      <c r="BG202" s="85"/>
      <c r="BH202" s="100" t="str">
        <f t="shared" si="12"/>
        <v>NoValue</v>
      </c>
      <c r="BI202" s="66"/>
      <c r="BJ202" s="165">
        <f t="shared" si="13"/>
        <v>0</v>
      </c>
      <c r="BK202" s="165">
        <f t="shared" si="14"/>
        <v>0</v>
      </c>
      <c r="BL202" s="164"/>
      <c r="BM202" s="164"/>
      <c r="BN202" s="164"/>
      <c r="BO202" s="164"/>
    </row>
    <row r="203" spans="1:67" ht="12.75" customHeight="1" x14ac:dyDescent="0.2">
      <c r="A203" s="1"/>
      <c r="N203" t="s">
        <v>76</v>
      </c>
      <c r="Q203" s="294" t="s">
        <v>132</v>
      </c>
      <c r="R203" s="294"/>
      <c r="S203" s="294"/>
      <c r="T203" s="294"/>
      <c r="U203" s="164"/>
      <c r="V203" s="298">
        <f>U24</f>
        <v>1120</v>
      </c>
      <c r="W203" s="165"/>
      <c r="X203" s="165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290" t="s">
        <v>131</v>
      </c>
      <c r="AT203" s="291"/>
      <c r="AU203" s="173">
        <f>IF($G$8="Modified Delta-Lognormal",$AV$186,IF($G$8="Delta-Lognormal",$X$186,IF($G$8="Default",$AP$186,IF($G$8="Normal",$AJ$186,$AD$186))))</f>
        <v>5.6210000000000004</v>
      </c>
      <c r="AV203" s="164"/>
      <c r="AW203" s="66"/>
      <c r="AX203" s="66"/>
      <c r="AY203" s="85">
        <v>48</v>
      </c>
      <c r="AZ203" s="85"/>
      <c r="BA203" s="85">
        <f t="shared" si="8"/>
        <v>0.93949659065110569</v>
      </c>
      <c r="BB203" s="85">
        <f t="shared" si="9"/>
        <v>1.5505614409343296</v>
      </c>
      <c r="BC203" s="66"/>
      <c r="BD203" s="98" t="str">
        <f t="shared" si="10"/>
        <v>NoValue</v>
      </c>
      <c r="BE203" s="85"/>
      <c r="BF203" s="100" t="str">
        <f t="shared" si="11"/>
        <v>NoValue</v>
      </c>
      <c r="BG203" s="85"/>
      <c r="BH203" s="100" t="str">
        <f t="shared" si="12"/>
        <v>NoValue</v>
      </c>
      <c r="BI203" s="66"/>
      <c r="BJ203" s="165">
        <f t="shared" si="13"/>
        <v>0</v>
      </c>
      <c r="BK203" s="165">
        <f t="shared" si="14"/>
        <v>0</v>
      </c>
      <c r="BL203" s="164"/>
      <c r="BM203" s="164"/>
      <c r="BN203" s="164"/>
      <c r="BO203" s="164"/>
    </row>
    <row r="204" spans="1:67" x14ac:dyDescent="0.2">
      <c r="A204" s="1"/>
      <c r="Q204" s="294"/>
      <c r="R204" s="294"/>
      <c r="S204" s="294"/>
      <c r="T204" s="294"/>
      <c r="U204" s="164"/>
      <c r="V204" s="298"/>
      <c r="W204" s="165"/>
      <c r="X204" s="165">
        <f>ROUND(V203,$G$14-(1+INT(LOG10(ABS(V203)))))</f>
        <v>1120</v>
      </c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105"/>
      <c r="AP204" s="66"/>
      <c r="AQ204" s="66"/>
      <c r="AR204" s="66"/>
      <c r="AS204" s="108"/>
      <c r="AT204" s="108"/>
      <c r="AU204" s="106"/>
      <c r="AV204" s="109"/>
      <c r="AW204" s="66"/>
      <c r="AX204" s="66"/>
      <c r="AY204" s="85">
        <v>49</v>
      </c>
      <c r="AZ204" s="85"/>
      <c r="BA204" s="85">
        <f t="shared" si="8"/>
        <v>0.94069398581030295</v>
      </c>
      <c r="BB204" s="85">
        <f t="shared" si="9"/>
        <v>1.5606259665187545</v>
      </c>
      <c r="BC204" s="66"/>
      <c r="BD204" s="98" t="str">
        <f t="shared" si="10"/>
        <v>NoValue</v>
      </c>
      <c r="BE204" s="85"/>
      <c r="BF204" s="100" t="str">
        <f t="shared" si="11"/>
        <v>NoValue</v>
      </c>
      <c r="BG204" s="85"/>
      <c r="BH204" s="100" t="str">
        <f t="shared" si="12"/>
        <v>NoValue</v>
      </c>
      <c r="BI204" s="66"/>
      <c r="BJ204" s="165">
        <f t="shared" si="13"/>
        <v>0</v>
      </c>
      <c r="BK204" s="165">
        <f t="shared" si="14"/>
        <v>0</v>
      </c>
      <c r="BL204" s="164"/>
      <c r="BM204" s="164"/>
      <c r="BN204" s="164"/>
      <c r="BO204" s="164"/>
    </row>
    <row r="205" spans="1:67" x14ac:dyDescent="0.2">
      <c r="A205" s="1"/>
      <c r="N205" t="s">
        <v>66</v>
      </c>
      <c r="Q205" s="294"/>
      <c r="R205" s="294"/>
      <c r="S205" s="294"/>
      <c r="T205" s="294"/>
      <c r="U205" s="164"/>
      <c r="V205" s="298"/>
      <c r="W205" s="165"/>
      <c r="X205" s="165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10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85">
        <v>50</v>
      </c>
      <c r="AZ205" s="85"/>
      <c r="BA205" s="85">
        <f t="shared" si="8"/>
        <v>0.94184492088302774</v>
      </c>
      <c r="BB205" s="85">
        <f t="shared" si="9"/>
        <v>1.5704512893327944</v>
      </c>
      <c r="BC205" s="66"/>
      <c r="BD205" s="98" t="str">
        <f t="shared" si="10"/>
        <v>NoValue</v>
      </c>
      <c r="BE205" s="85"/>
      <c r="BF205" s="100" t="str">
        <f t="shared" si="11"/>
        <v>NoValue</v>
      </c>
      <c r="BG205" s="85"/>
      <c r="BH205" s="100" t="str">
        <f t="shared" si="12"/>
        <v>NoValue</v>
      </c>
      <c r="BI205" s="66"/>
      <c r="BJ205" s="165">
        <f t="shared" si="13"/>
        <v>0</v>
      </c>
      <c r="BK205" s="165">
        <f t="shared" si="14"/>
        <v>0</v>
      </c>
      <c r="BL205" s="164"/>
      <c r="BM205" s="164"/>
      <c r="BN205" s="164"/>
      <c r="BO205" s="164"/>
    </row>
    <row r="206" spans="1:67" x14ac:dyDescent="0.2">
      <c r="A206" s="1"/>
      <c r="N206" t="s">
        <v>69</v>
      </c>
      <c r="Q206" s="59"/>
      <c r="R206" s="59"/>
      <c r="S206" s="59"/>
      <c r="T206" s="59"/>
      <c r="U206" s="164"/>
      <c r="V206" s="164"/>
      <c r="W206" s="164"/>
      <c r="X206" s="164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85">
        <v>51</v>
      </c>
      <c r="AZ206" s="85"/>
      <c r="BA206" s="85">
        <f t="shared" si="8"/>
        <v>0.9429520476395572</v>
      </c>
      <c r="BB206" s="85">
        <f t="shared" si="9"/>
        <v>1.5800478677275174</v>
      </c>
      <c r="BC206" s="66"/>
      <c r="BD206" s="98" t="str">
        <f t="shared" si="10"/>
        <v>NoValue</v>
      </c>
      <c r="BE206" s="85"/>
      <c r="BF206" s="100" t="str">
        <f t="shared" si="11"/>
        <v>NoValue</v>
      </c>
      <c r="BG206" s="85"/>
      <c r="BH206" s="100" t="str">
        <f t="shared" si="12"/>
        <v>NoValue</v>
      </c>
      <c r="BI206" s="66"/>
      <c r="BJ206" s="165">
        <f t="shared" si="13"/>
        <v>0</v>
      </c>
      <c r="BK206" s="165">
        <f t="shared" si="14"/>
        <v>0</v>
      </c>
      <c r="BL206" s="164"/>
      <c r="BM206" s="164"/>
      <c r="BN206" s="164"/>
      <c r="BO206" s="164"/>
    </row>
    <row r="207" spans="1:67" x14ac:dyDescent="0.2">
      <c r="A207" s="1"/>
      <c r="N207" t="s">
        <v>63</v>
      </c>
      <c r="Q207" s="294" t="s">
        <v>140</v>
      </c>
      <c r="R207" s="294"/>
      <c r="S207" s="294"/>
      <c r="T207" s="294"/>
      <c r="U207" s="164"/>
      <c r="V207" s="298">
        <f>U24</f>
        <v>1120</v>
      </c>
      <c r="W207" s="165"/>
      <c r="X207" s="165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85">
        <v>52</v>
      </c>
      <c r="AZ207" s="85"/>
      <c r="BA207" s="85">
        <f t="shared" si="8"/>
        <v>0.94401781987376443</v>
      </c>
      <c r="BB207" s="85">
        <f t="shared" si="9"/>
        <v>1.5894255047674701</v>
      </c>
      <c r="BC207" s="66"/>
      <c r="BD207" s="98" t="str">
        <f t="shared" si="10"/>
        <v>NoValue</v>
      </c>
      <c r="BE207" s="85"/>
      <c r="BF207" s="100" t="str">
        <f t="shared" si="11"/>
        <v>NoValue</v>
      </c>
      <c r="BG207" s="85"/>
      <c r="BH207" s="100" t="str">
        <f t="shared" si="12"/>
        <v>NoValue</v>
      </c>
      <c r="BI207" s="66"/>
      <c r="BJ207" s="165">
        <f t="shared" si="13"/>
        <v>0</v>
      </c>
      <c r="BK207" s="165">
        <f t="shared" si="14"/>
        <v>0</v>
      </c>
      <c r="BL207" s="164"/>
      <c r="BM207" s="164"/>
      <c r="BN207" s="164"/>
      <c r="BO207" s="164"/>
    </row>
    <row r="208" spans="1:67" x14ac:dyDescent="0.2">
      <c r="A208" s="1"/>
      <c r="N208" t="s">
        <v>73</v>
      </c>
      <c r="Q208" s="294"/>
      <c r="R208" s="294"/>
      <c r="S208" s="294"/>
      <c r="T208" s="294"/>
      <c r="U208" s="164"/>
      <c r="V208" s="298"/>
      <c r="W208" s="165"/>
      <c r="X208" s="165">
        <f>ROUND(V207,$G$14-(1+INT(LOG10(ABS(V207)))))</f>
        <v>1120</v>
      </c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85">
        <v>53</v>
      </c>
      <c r="AZ208" s="85"/>
      <c r="BA208" s="85">
        <f t="shared" si="8"/>
        <v>0.94504451153482216</v>
      </c>
      <c r="BB208" s="85">
        <f t="shared" si="9"/>
        <v>1.5985934011538578</v>
      </c>
      <c r="BC208" s="66"/>
      <c r="BD208" s="98" t="str">
        <f t="shared" si="10"/>
        <v>NoValue</v>
      </c>
      <c r="BE208" s="85"/>
      <c r="BF208" s="100" t="str">
        <f t="shared" si="11"/>
        <v>NoValue</v>
      </c>
      <c r="BG208" s="85"/>
      <c r="BH208" s="100" t="str">
        <f t="shared" si="12"/>
        <v>NoValue</v>
      </c>
      <c r="BI208" s="66"/>
      <c r="BJ208" s="165">
        <f t="shared" si="13"/>
        <v>0</v>
      </c>
      <c r="BK208" s="165">
        <f t="shared" si="14"/>
        <v>0</v>
      </c>
      <c r="BL208" s="164"/>
      <c r="BM208" s="164"/>
      <c r="BN208" s="164"/>
      <c r="BO208" s="164"/>
    </row>
    <row r="209" spans="1:67" x14ac:dyDescent="0.2">
      <c r="A209" s="1"/>
      <c r="N209" t="s">
        <v>64</v>
      </c>
      <c r="Q209" s="294"/>
      <c r="R209" s="294"/>
      <c r="S209" s="294"/>
      <c r="T209" s="294"/>
      <c r="U209" s="164"/>
      <c r="V209" s="298"/>
      <c r="W209" s="165"/>
      <c r="X209" s="165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85">
        <v>54</v>
      </c>
      <c r="AZ209" s="85"/>
      <c r="BA209" s="85">
        <f t="shared" si="8"/>
        <v>0.94603423290262378</v>
      </c>
      <c r="BB209" s="85">
        <f t="shared" si="9"/>
        <v>1.6075602029542488</v>
      </c>
      <c r="BC209" s="66"/>
      <c r="BD209" s="98" t="str">
        <f t="shared" si="10"/>
        <v>NoValue</v>
      </c>
      <c r="BE209" s="85"/>
      <c r="BF209" s="100" t="str">
        <f t="shared" si="11"/>
        <v>NoValue</v>
      </c>
      <c r="BG209" s="85"/>
      <c r="BH209" s="100" t="str">
        <f t="shared" si="12"/>
        <v>NoValue</v>
      </c>
      <c r="BI209" s="66"/>
      <c r="BJ209" s="165">
        <f t="shared" si="13"/>
        <v>0</v>
      </c>
      <c r="BK209" s="165">
        <f t="shared" si="14"/>
        <v>0</v>
      </c>
      <c r="BL209" s="164"/>
      <c r="BM209" s="164"/>
      <c r="BN209" s="164"/>
      <c r="BO209" s="164"/>
    </row>
    <row r="210" spans="1:67" x14ac:dyDescent="0.2">
      <c r="A210" s="1"/>
      <c r="N210" t="s">
        <v>75</v>
      </c>
      <c r="U210" s="164"/>
      <c r="V210" s="164"/>
      <c r="W210" s="164"/>
      <c r="X210" s="164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85">
        <v>55</v>
      </c>
      <c r="AZ210" s="85"/>
      <c r="BA210" s="85">
        <f t="shared" si="8"/>
        <v>0.9469889450487462</v>
      </c>
      <c r="BB210" s="85">
        <f t="shared" si="9"/>
        <v>1.6163340447351391</v>
      </c>
      <c r="BC210" s="66"/>
      <c r="BD210" s="98" t="str">
        <f t="shared" si="10"/>
        <v>NoValue</v>
      </c>
      <c r="BE210" s="85"/>
      <c r="BF210" s="100" t="str">
        <f t="shared" si="11"/>
        <v>NoValue</v>
      </c>
      <c r="BG210" s="85"/>
      <c r="BH210" s="100" t="str">
        <f t="shared" si="12"/>
        <v>NoValue</v>
      </c>
      <c r="BI210" s="66"/>
      <c r="BJ210" s="165">
        <f t="shared" si="13"/>
        <v>0</v>
      </c>
      <c r="BK210" s="165">
        <f t="shared" si="14"/>
        <v>0</v>
      </c>
      <c r="BL210" s="164"/>
      <c r="BM210" s="164"/>
      <c r="BN210" s="164"/>
      <c r="BO210" s="164"/>
    </row>
    <row r="211" spans="1:67" x14ac:dyDescent="0.2">
      <c r="A211" s="1"/>
      <c r="Q211" s="294" t="s">
        <v>141</v>
      </c>
      <c r="R211" s="294"/>
      <c r="S211" s="294"/>
      <c r="T211" s="294"/>
      <c r="U211" s="164"/>
      <c r="V211" s="298">
        <f>U24</f>
        <v>1120</v>
      </c>
      <c r="W211" s="165"/>
      <c r="X211" s="165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85">
        <v>56</v>
      </c>
      <c r="AZ211" s="85"/>
      <c r="BA211" s="85">
        <f t="shared" si="8"/>
        <v>0.94791047279122054</v>
      </c>
      <c r="BB211" s="85">
        <f t="shared" si="9"/>
        <v>1.6249225886156746</v>
      </c>
      <c r="BC211" s="66"/>
      <c r="BD211" s="98" t="str">
        <f t="shared" si="10"/>
        <v>NoValue</v>
      </c>
      <c r="BE211" s="85"/>
      <c r="BF211" s="100" t="str">
        <f t="shared" si="11"/>
        <v>NoValue</v>
      </c>
      <c r="BG211" s="85"/>
      <c r="BH211" s="100" t="str">
        <f t="shared" si="12"/>
        <v>NoValue</v>
      </c>
      <c r="BI211" s="66"/>
      <c r="BJ211" s="165">
        <f t="shared" si="13"/>
        <v>0</v>
      </c>
      <c r="BK211" s="165">
        <f t="shared" si="14"/>
        <v>0</v>
      </c>
      <c r="BL211" s="164"/>
      <c r="BM211" s="164"/>
      <c r="BN211" s="164"/>
      <c r="BO211" s="164"/>
    </row>
    <row r="212" spans="1:67" x14ac:dyDescent="0.2">
      <c r="A212" s="1"/>
      <c r="Q212" s="294"/>
      <c r="R212" s="294"/>
      <c r="S212" s="294"/>
      <c r="T212" s="294"/>
      <c r="U212" s="164"/>
      <c r="V212" s="298"/>
      <c r="W212" s="165"/>
      <c r="X212" s="165">
        <f>ROUND(V211,$G$14-(1+INT(LOG10(ABS(V211)))))</f>
        <v>1120</v>
      </c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85">
        <v>57</v>
      </c>
      <c r="AZ212" s="85"/>
      <c r="BA212" s="85">
        <f t="shared" si="8"/>
        <v>0.94880051632296081</v>
      </c>
      <c r="BB212" s="85">
        <f t="shared" si="9"/>
        <v>1.633333059694162</v>
      </c>
      <c r="BC212" s="66"/>
      <c r="BD212" s="98" t="str">
        <f t="shared" si="10"/>
        <v>NoValue</v>
      </c>
      <c r="BE212" s="85"/>
      <c r="BF212" s="100" t="str">
        <f t="shared" si="11"/>
        <v>NoValue</v>
      </c>
      <c r="BG212" s="85"/>
      <c r="BH212" s="100" t="str">
        <f t="shared" si="12"/>
        <v>NoValue</v>
      </c>
      <c r="BI212" s="66"/>
      <c r="BJ212" s="165">
        <f t="shared" si="13"/>
        <v>0</v>
      </c>
      <c r="BK212" s="165">
        <f t="shared" si="14"/>
        <v>0</v>
      </c>
      <c r="BL212" s="164"/>
      <c r="BM212" s="164"/>
      <c r="BN212" s="164"/>
      <c r="BO212" s="164"/>
    </row>
    <row r="213" spans="1:67" x14ac:dyDescent="0.2">
      <c r="A213" s="1"/>
      <c r="Q213" s="294"/>
      <c r="R213" s="294"/>
      <c r="S213" s="294"/>
      <c r="T213" s="294"/>
      <c r="U213" s="164"/>
      <c r="V213" s="298"/>
      <c r="W213" s="165"/>
      <c r="X213" s="165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85">
        <v>58</v>
      </c>
      <c r="AZ213" s="85"/>
      <c r="BA213" s="85">
        <f t="shared" si="8"/>
        <v>0.94966066166957985</v>
      </c>
      <c r="BB213" s="85">
        <f t="shared" si="9"/>
        <v>1.641572278242007</v>
      </c>
      <c r="BC213" s="66"/>
      <c r="BD213" s="98" t="str">
        <f t="shared" si="10"/>
        <v>NoValue</v>
      </c>
      <c r="BE213" s="85"/>
      <c r="BF213" s="100" t="str">
        <f t="shared" si="11"/>
        <v>NoValue</v>
      </c>
      <c r="BG213" s="85"/>
      <c r="BH213" s="100" t="str">
        <f t="shared" si="12"/>
        <v>NoValue</v>
      </c>
      <c r="BI213" s="66"/>
      <c r="BJ213" s="165">
        <f t="shared" si="13"/>
        <v>0</v>
      </c>
      <c r="BK213" s="165">
        <f t="shared" si="14"/>
        <v>0</v>
      </c>
      <c r="BL213" s="164"/>
      <c r="BM213" s="164"/>
      <c r="BN213" s="164"/>
      <c r="BO213" s="164"/>
    </row>
    <row r="214" spans="1:67" x14ac:dyDescent="0.2">
      <c r="A214" s="1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85">
        <v>59</v>
      </c>
      <c r="AZ214" s="85"/>
      <c r="BA214" s="85">
        <f t="shared" si="8"/>
        <v>0.95049239011177311</v>
      </c>
      <c r="BB214" s="85">
        <f t="shared" si="9"/>
        <v>1.6496466890106858</v>
      </c>
      <c r="BC214" s="66"/>
      <c r="BD214" s="98" t="str">
        <f t="shared" si="10"/>
        <v>NoValue</v>
      </c>
      <c r="BE214" s="85"/>
      <c r="BF214" s="100" t="str">
        <f t="shared" si="11"/>
        <v>NoValue</v>
      </c>
      <c r="BG214" s="85"/>
      <c r="BH214" s="100" t="str">
        <f t="shared" si="12"/>
        <v>NoValue</v>
      </c>
      <c r="BI214" s="66"/>
      <c r="BJ214" s="165">
        <f t="shared" si="13"/>
        <v>0</v>
      </c>
      <c r="BK214" s="165">
        <f t="shared" si="14"/>
        <v>0</v>
      </c>
      <c r="BL214" s="164"/>
      <c r="BM214" s="164"/>
      <c r="BN214" s="164"/>
      <c r="BO214" s="164"/>
    </row>
    <row r="215" spans="1:67" x14ac:dyDescent="0.2">
      <c r="A215" s="1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85">
        <v>60</v>
      </c>
      <c r="AZ215" s="85"/>
      <c r="BA215" s="85">
        <f t="shared" si="8"/>
        <v>0.95129708668990254</v>
      </c>
      <c r="BB215" s="85">
        <f t="shared" si="9"/>
        <v>1.6575623879551868</v>
      </c>
      <c r="BC215" s="66"/>
      <c r="BD215" s="98" t="str">
        <f t="shared" si="10"/>
        <v>NoValue</v>
      </c>
      <c r="BE215" s="85"/>
      <c r="BF215" s="100" t="str">
        <f t="shared" si="11"/>
        <v>NoValue</v>
      </c>
      <c r="BG215" s="85"/>
      <c r="BH215" s="100" t="str">
        <f t="shared" si="12"/>
        <v>NoValue</v>
      </c>
      <c r="BI215" s="66"/>
      <c r="BJ215" s="165">
        <f t="shared" si="13"/>
        <v>0</v>
      </c>
      <c r="BK215" s="165">
        <f t="shared" si="14"/>
        <v>0</v>
      </c>
      <c r="BL215" s="164"/>
      <c r="BM215" s="164"/>
      <c r="BN215" s="164"/>
      <c r="BO215" s="164"/>
    </row>
    <row r="216" spans="1:67" x14ac:dyDescent="0.2">
      <c r="A216" s="1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85">
        <v>61</v>
      </c>
      <c r="AZ216" s="85"/>
      <c r="BA216" s="85">
        <f t="shared" si="8"/>
        <v>0.95207604789339273</v>
      </c>
      <c r="BB216" s="85">
        <f t="shared" si="9"/>
        <v>1.6653251466409735</v>
      </c>
      <c r="BC216" s="66"/>
      <c r="BD216" s="98" t="str">
        <f t="shared" si="10"/>
        <v>NoValue</v>
      </c>
      <c r="BE216" s="85"/>
      <c r="BF216" s="100" t="str">
        <f t="shared" si="11"/>
        <v>NoValue</v>
      </c>
      <c r="BG216" s="85"/>
      <c r="BH216" s="100" t="str">
        <f t="shared" si="12"/>
        <v>NoValue</v>
      </c>
      <c r="BI216" s="66"/>
      <c r="BJ216" s="165">
        <f t="shared" si="13"/>
        <v>0</v>
      </c>
      <c r="BK216" s="165">
        <f t="shared" si="14"/>
        <v>0</v>
      </c>
      <c r="BL216" s="164"/>
      <c r="BM216" s="164"/>
      <c r="BN216" s="164"/>
      <c r="BO216" s="164"/>
    </row>
    <row r="217" spans="1:67" x14ac:dyDescent="0.2">
      <c r="A217" s="1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85">
        <v>62</v>
      </c>
      <c r="AZ217" s="85"/>
      <c r="BA217" s="85">
        <f t="shared" si="8"/>
        <v>0.95283048862464315</v>
      </c>
      <c r="BB217" s="85">
        <f t="shared" si="9"/>
        <v>1.6729404345699501</v>
      </c>
      <c r="BC217" s="66"/>
      <c r="BD217" s="98" t="str">
        <f t="shared" si="10"/>
        <v>NoValue</v>
      </c>
      <c r="BE217" s="85"/>
      <c r="BF217" s="100" t="str">
        <f t="shared" si="11"/>
        <v>NoValue</v>
      </c>
      <c r="BG217" s="85"/>
      <c r="BH217" s="100" t="str">
        <f t="shared" si="12"/>
        <v>NoValue</v>
      </c>
      <c r="BI217" s="66"/>
      <c r="BJ217" s="165">
        <f t="shared" si="13"/>
        <v>0</v>
      </c>
      <c r="BK217" s="165">
        <f t="shared" si="14"/>
        <v>0</v>
      </c>
      <c r="BL217" s="164"/>
      <c r="BM217" s="164"/>
      <c r="BN217" s="164"/>
      <c r="BO217" s="164"/>
    </row>
    <row r="218" spans="1:67" x14ac:dyDescent="0.2">
      <c r="A218" s="1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85">
        <v>63</v>
      </c>
      <c r="AZ218" s="85"/>
      <c r="BA218" s="85">
        <f t="shared" si="8"/>
        <v>0.95356154851606179</v>
      </c>
      <c r="BB218" s="85">
        <f t="shared" si="9"/>
        <v>1.6804134396336083</v>
      </c>
      <c r="BC218" s="66"/>
      <c r="BD218" s="98" t="str">
        <f t="shared" si="10"/>
        <v>NoValue</v>
      </c>
      <c r="BE218" s="85"/>
      <c r="BF218" s="100" t="str">
        <f t="shared" si="11"/>
        <v>NoValue</v>
      </c>
      <c r="BG218" s="85"/>
      <c r="BH218" s="100" t="str">
        <f t="shared" si="12"/>
        <v>NoValue</v>
      </c>
      <c r="BI218" s="66"/>
      <c r="BJ218" s="165">
        <f t="shared" si="13"/>
        <v>0</v>
      </c>
      <c r="BK218" s="165">
        <f t="shared" si="14"/>
        <v>0</v>
      </c>
      <c r="BL218" s="164"/>
      <c r="BM218" s="164"/>
      <c r="BN218" s="164"/>
      <c r="BO218" s="164"/>
    </row>
    <row r="219" spans="1:67" x14ac:dyDescent="0.2">
      <c r="A219" s="1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85">
        <v>64</v>
      </c>
      <c r="AZ219" s="85"/>
      <c r="BA219" s="85">
        <f t="shared" si="8"/>
        <v>0.95427029766923754</v>
      </c>
      <c r="BB219" s="85">
        <f t="shared" si="9"/>
        <v>1.6877490868776948</v>
      </c>
      <c r="BC219" s="66"/>
      <c r="BD219" s="98" t="str">
        <f t="shared" si="10"/>
        <v>NoValue</v>
      </c>
      <c r="BE219" s="85"/>
      <c r="BF219" s="100" t="str">
        <f t="shared" si="11"/>
        <v>NoValue</v>
      </c>
      <c r="BG219" s="85"/>
      <c r="BH219" s="100" t="str">
        <f t="shared" si="12"/>
        <v>NoValue</v>
      </c>
      <c r="BI219" s="66"/>
      <c r="BJ219" s="165">
        <f t="shared" si="13"/>
        <v>0</v>
      </c>
      <c r="BK219" s="165">
        <f t="shared" si="14"/>
        <v>0</v>
      </c>
      <c r="BL219" s="164"/>
      <c r="BM219" s="164"/>
      <c r="BN219" s="164"/>
      <c r="BO219" s="164"/>
    </row>
    <row r="220" spans="1:67" x14ac:dyDescent="0.2">
      <c r="A220" s="1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85">
        <v>65</v>
      </c>
      <c r="AZ220" s="85"/>
      <c r="BA220" s="85">
        <f t="shared" si="8"/>
        <v>0.95495774187698645</v>
      </c>
      <c r="BB220" s="85">
        <f t="shared" si="9"/>
        <v>1.6949520557420312</v>
      </c>
      <c r="BC220" s="66"/>
      <c r="BD220" s="98" t="str">
        <f t="shared" si="10"/>
        <v>NoValue</v>
      </c>
      <c r="BE220" s="85"/>
      <c r="BF220" s="100" t="str">
        <f t="shared" ref="BF220:BF251" si="15">IF(BD220="NoValue","NoValue",POWER(BD220-$X$160,2))</f>
        <v>NoValue</v>
      </c>
      <c r="BG220" s="85"/>
      <c r="BH220" s="100" t="str">
        <f t="shared" ref="BH220:BH251" si="16">IF(BF220="NoValue","NoValue",POWER(D84-$AJ$162,2))</f>
        <v>NoValue</v>
      </c>
      <c r="BI220" s="66"/>
      <c r="BJ220" s="165">
        <f t="shared" ref="BJ220:BJ251" si="17">IF(D84="ND",0,D84)</f>
        <v>0</v>
      </c>
      <c r="BK220" s="165">
        <f t="shared" ref="BK220:BK251" si="18">IF(D84="ND",1,D84)</f>
        <v>0</v>
      </c>
      <c r="BL220" s="164"/>
      <c r="BM220" s="164"/>
      <c r="BN220" s="164"/>
      <c r="BO220" s="164"/>
    </row>
    <row r="221" spans="1:67" x14ac:dyDescent="0.2">
      <c r="A221" s="1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85">
        <v>66</v>
      </c>
      <c r="AZ221" s="85"/>
      <c r="BA221" s="85">
        <f t="shared" ref="BA221:BA275" si="19">POWER((1-0.95),1/AY221)</f>
        <v>0.95562482738181576</v>
      </c>
      <c r="BB221" s="85">
        <f t="shared" ref="BB221:BB275" si="20">NORMSINV(BA221)</f>
        <v>1.7020267959209769</v>
      </c>
      <c r="BC221" s="66"/>
      <c r="BD221" s="98" t="str">
        <f t="shared" ref="BD221:BD274" si="21">IF(BJ221&gt;0,LN(BJ221),"NoValue")</f>
        <v>NoValue</v>
      </c>
      <c r="BE221" s="85"/>
      <c r="BF221" s="100" t="str">
        <f t="shared" si="15"/>
        <v>NoValue</v>
      </c>
      <c r="BG221" s="85"/>
      <c r="BH221" s="100" t="str">
        <f t="shared" si="16"/>
        <v>NoValue</v>
      </c>
      <c r="BI221" s="66"/>
      <c r="BJ221" s="165">
        <f t="shared" si="17"/>
        <v>0</v>
      </c>
      <c r="BK221" s="165">
        <f t="shared" si="18"/>
        <v>0</v>
      </c>
      <c r="BL221" s="164"/>
      <c r="BM221" s="164"/>
      <c r="BN221" s="164"/>
      <c r="BO221" s="164"/>
    </row>
    <row r="222" spans="1:67" x14ac:dyDescent="0.2">
      <c r="A222" s="1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85">
        <v>67</v>
      </c>
      <c r="AZ222" s="85"/>
      <c r="BA222" s="85">
        <f t="shared" si="19"/>
        <v>0.95627244521811061</v>
      </c>
      <c r="BB222" s="85">
        <f t="shared" si="20"/>
        <v>1.7089775419741329</v>
      </c>
      <c r="BC222" s="66"/>
      <c r="BD222" s="98" t="str">
        <f t="shared" si="21"/>
        <v>NoValue</v>
      </c>
      <c r="BE222" s="85"/>
      <c r="BF222" s="100" t="str">
        <f t="shared" si="15"/>
        <v>NoValue</v>
      </c>
      <c r="BG222" s="85"/>
      <c r="BH222" s="100" t="str">
        <f t="shared" si="16"/>
        <v>NoValue</v>
      </c>
      <c r="BI222" s="66"/>
      <c r="BJ222" s="165">
        <f t="shared" si="17"/>
        <v>0</v>
      </c>
      <c r="BK222" s="165">
        <f t="shared" si="18"/>
        <v>0</v>
      </c>
      <c r="BL222" s="164"/>
      <c r="BM222" s="164"/>
      <c r="BN222" s="164"/>
      <c r="BO222" s="164"/>
    </row>
    <row r="223" spans="1:67" x14ac:dyDescent="0.2">
      <c r="A223" s="1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85">
        <v>68</v>
      </c>
      <c r="AZ223" s="85"/>
      <c r="BA223" s="85">
        <f t="shared" si="19"/>
        <v>0.95690143517991166</v>
      </c>
      <c r="BB223" s="85">
        <f t="shared" si="20"/>
        <v>1.715808326802992</v>
      </c>
      <c r="BC223" s="66"/>
      <c r="BD223" s="98" t="str">
        <f t="shared" si="21"/>
        <v>NoValue</v>
      </c>
      <c r="BE223" s="85"/>
      <c r="BF223" s="100" t="str">
        <f t="shared" si="15"/>
        <v>NoValue</v>
      </c>
      <c r="BG223" s="85"/>
      <c r="BH223" s="100" t="str">
        <f t="shared" si="16"/>
        <v>NoValue</v>
      </c>
      <c r="BI223" s="66"/>
      <c r="BJ223" s="165">
        <f t="shared" si="17"/>
        <v>0</v>
      </c>
      <c r="BK223" s="165">
        <f t="shared" si="18"/>
        <v>0</v>
      </c>
      <c r="BL223" s="164"/>
      <c r="BM223" s="164"/>
      <c r="BN223" s="164"/>
      <c r="BO223" s="164"/>
    </row>
    <row r="224" spans="1:67" x14ac:dyDescent="0.2">
      <c r="A224" s="1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85">
        <v>69</v>
      </c>
      <c r="AZ224" s="85"/>
      <c r="BA224" s="85">
        <f t="shared" si="19"/>
        <v>0.95751258945140627</v>
      </c>
      <c r="BB224" s="85">
        <f t="shared" si="20"/>
        <v>1.7225229940969466</v>
      </c>
      <c r="BC224" s="66"/>
      <c r="BD224" s="98" t="str">
        <f t="shared" si="21"/>
        <v>NoValue</v>
      </c>
      <c r="BE224" s="85"/>
      <c r="BF224" s="100" t="str">
        <f t="shared" si="15"/>
        <v>NoValue</v>
      </c>
      <c r="BG224" s="85"/>
      <c r="BH224" s="100" t="str">
        <f t="shared" si="16"/>
        <v>NoValue</v>
      </c>
      <c r="BI224" s="66"/>
      <c r="BJ224" s="165">
        <f t="shared" si="17"/>
        <v>0</v>
      </c>
      <c r="BK224" s="165">
        <f t="shared" si="18"/>
        <v>0</v>
      </c>
      <c r="BL224" s="164"/>
      <c r="BM224" s="164"/>
      <c r="BN224" s="164"/>
      <c r="BO224" s="164"/>
    </row>
    <row r="225" spans="1:67" x14ac:dyDescent="0.2">
      <c r="A225" s="1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85">
        <v>70</v>
      </c>
      <c r="AZ225" s="85"/>
      <c r="BA225" s="85">
        <f t="shared" si="19"/>
        <v>0.9581066559331114</v>
      </c>
      <c r="BB225" s="85">
        <f t="shared" si="20"/>
        <v>1.7291252098413057</v>
      </c>
      <c r="BC225" s="66"/>
      <c r="BD225" s="98" t="str">
        <f t="shared" si="21"/>
        <v>NoValue</v>
      </c>
      <c r="BE225" s="85"/>
      <c r="BF225" s="100" t="str">
        <f t="shared" si="15"/>
        <v>NoValue</v>
      </c>
      <c r="BG225" s="85"/>
      <c r="BH225" s="100" t="str">
        <f t="shared" si="16"/>
        <v>NoValue</v>
      </c>
      <c r="BI225" s="66"/>
      <c r="BJ225" s="165">
        <f t="shared" si="17"/>
        <v>0</v>
      </c>
      <c r="BK225" s="165">
        <f t="shared" si="18"/>
        <v>0</v>
      </c>
      <c r="BL225" s="164"/>
      <c r="BM225" s="164"/>
      <c r="BN225" s="164"/>
      <c r="BO225" s="164"/>
    </row>
    <row r="226" spans="1:67" x14ac:dyDescent="0.2">
      <c r="A226" s="1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85">
        <v>71</v>
      </c>
      <c r="AZ226" s="85"/>
      <c r="BA226" s="85">
        <f t="shared" si="19"/>
        <v>0.95868434129309055</v>
      </c>
      <c r="BB226" s="85">
        <f t="shared" si="20"/>
        <v>1.7356184729703994</v>
      </c>
      <c r="BC226" s="66"/>
      <c r="BD226" s="98" t="str">
        <f t="shared" si="21"/>
        <v>NoValue</v>
      </c>
      <c r="BE226" s="85"/>
      <c r="BF226" s="100" t="str">
        <f t="shared" si="15"/>
        <v>NoValue</v>
      </c>
      <c r="BG226" s="85"/>
      <c r="BH226" s="100" t="str">
        <f t="shared" si="16"/>
        <v>NoValue</v>
      </c>
      <c r="BI226" s="66"/>
      <c r="BJ226" s="165">
        <f t="shared" si="17"/>
        <v>0</v>
      </c>
      <c r="BK226" s="165">
        <f t="shared" si="18"/>
        <v>0</v>
      </c>
      <c r="BL226" s="164"/>
      <c r="BM226" s="164"/>
      <c r="BN226" s="164"/>
      <c r="BO226" s="164"/>
    </row>
    <row r="227" spans="1:67" x14ac:dyDescent="0.2">
      <c r="A227" s="1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85">
        <v>72</v>
      </c>
      <c r="AZ227" s="85"/>
      <c r="BA227" s="85">
        <f t="shared" si="19"/>
        <v>0.95924631376936009</v>
      </c>
      <c r="BB227" s="85">
        <f t="shared" si="20"/>
        <v>1.742006125240479</v>
      </c>
      <c r="BC227" s="66"/>
      <c r="BD227" s="98" t="str">
        <f t="shared" si="21"/>
        <v>NoValue</v>
      </c>
      <c r="BE227" s="85"/>
      <c r="BF227" s="100" t="str">
        <f t="shared" si="15"/>
        <v>NoValue</v>
      </c>
      <c r="BG227" s="85"/>
      <c r="BH227" s="100" t="str">
        <f t="shared" si="16"/>
        <v>NoValue</v>
      </c>
      <c r="BI227" s="66"/>
      <c r="BJ227" s="165">
        <f t="shared" si="17"/>
        <v>0</v>
      </c>
      <c r="BK227" s="165">
        <f t="shared" si="18"/>
        <v>0</v>
      </c>
      <c r="BL227" s="164"/>
      <c r="BM227" s="164"/>
      <c r="BN227" s="164"/>
      <c r="BO227" s="164"/>
    </row>
    <row r="228" spans="1:67" x14ac:dyDescent="0.2">
      <c r="A228" s="1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85">
        <v>73</v>
      </c>
      <c r="AZ228" s="85"/>
      <c r="BA228" s="85">
        <f t="shared" si="19"/>
        <v>0.95979320574683413</v>
      </c>
      <c r="BB228" s="85">
        <f t="shared" si="20"/>
        <v>1.7482913603895942</v>
      </c>
      <c r="BC228" s="66"/>
      <c r="BD228" s="98" t="str">
        <f t="shared" si="21"/>
        <v>NoValue</v>
      </c>
      <c r="BE228" s="85"/>
      <c r="BF228" s="100" t="str">
        <f t="shared" si="15"/>
        <v>NoValue</v>
      </c>
      <c r="BG228" s="85"/>
      <c r="BH228" s="100" t="str">
        <f t="shared" si="16"/>
        <v>NoValue</v>
      </c>
      <c r="BI228" s="66"/>
      <c r="BJ228" s="165">
        <f t="shared" si="17"/>
        <v>0</v>
      </c>
      <c r="BK228" s="165">
        <f t="shared" si="18"/>
        <v>0</v>
      </c>
      <c r="BL228" s="164"/>
      <c r="BM228" s="164"/>
      <c r="BN228" s="164"/>
      <c r="BO228" s="164"/>
    </row>
    <row r="229" spans="1:67" x14ac:dyDescent="0.2">
      <c r="A229" s="1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85">
        <v>74</v>
      </c>
      <c r="AZ229" s="85"/>
      <c r="BA229" s="85">
        <f t="shared" si="19"/>
        <v>0.96032561612968659</v>
      </c>
      <c r="BB229" s="85">
        <f t="shared" si="20"/>
        <v>1.7544772326450235</v>
      </c>
      <c r="BC229" s="66"/>
      <c r="BD229" s="98" t="str">
        <f t="shared" si="21"/>
        <v>NoValue</v>
      </c>
      <c r="BE229" s="85"/>
      <c r="BF229" s="100" t="str">
        <f t="shared" si="15"/>
        <v>NoValue</v>
      </c>
      <c r="BG229" s="85"/>
      <c r="BH229" s="100" t="str">
        <f t="shared" si="16"/>
        <v>NoValue</v>
      </c>
      <c r="BI229" s="66"/>
      <c r="BJ229" s="165">
        <f t="shared" si="17"/>
        <v>0</v>
      </c>
      <c r="BK229" s="165">
        <f t="shared" si="18"/>
        <v>0</v>
      </c>
      <c r="BL229" s="164"/>
      <c r="BM229" s="164"/>
      <c r="BN229" s="164"/>
      <c r="BO229" s="164"/>
    </row>
    <row r="230" spans="1:67" x14ac:dyDescent="0.2">
      <c r="A230" s="1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85">
        <v>75</v>
      </c>
      <c r="AZ230" s="85"/>
      <c r="BA230" s="85">
        <f t="shared" si="19"/>
        <v>0.96084411252782875</v>
      </c>
      <c r="BB230" s="85">
        <f t="shared" si="20"/>
        <v>1.7605666646329368</v>
      </c>
      <c r="BC230" s="66"/>
      <c r="BD230" s="98" t="str">
        <f t="shared" si="21"/>
        <v>NoValue</v>
      </c>
      <c r="BE230" s="85"/>
      <c r="BF230" s="100" t="str">
        <f t="shared" si="15"/>
        <v>NoValue</v>
      </c>
      <c r="BG230" s="85"/>
      <c r="BH230" s="100" t="str">
        <f t="shared" si="16"/>
        <v>NoValue</v>
      </c>
      <c r="BI230" s="66"/>
      <c r="BJ230" s="165">
        <f t="shared" si="17"/>
        <v>0</v>
      </c>
      <c r="BK230" s="165">
        <f t="shared" si="18"/>
        <v>0</v>
      </c>
      <c r="BL230" s="164"/>
      <c r="BM230" s="164"/>
      <c r="BN230" s="164"/>
      <c r="BO230" s="164"/>
    </row>
    <row r="231" spans="1:67" x14ac:dyDescent="0.2">
      <c r="A231" s="1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85">
        <v>76</v>
      </c>
      <c r="AZ231" s="85"/>
      <c r="BA231" s="85">
        <f t="shared" si="19"/>
        <v>0.96134923327427446</v>
      </c>
      <c r="BB231" s="85">
        <f t="shared" si="20"/>
        <v>1.7665624547397361</v>
      </c>
      <c r="BC231" s="66"/>
      <c r="BD231" s="98" t="str">
        <f t="shared" si="21"/>
        <v>NoValue</v>
      </c>
      <c r="BE231" s="85"/>
      <c r="BF231" s="100" t="str">
        <f t="shared" si="15"/>
        <v>NoValue</v>
      </c>
      <c r="BG231" s="85"/>
      <c r="BH231" s="100" t="str">
        <f t="shared" si="16"/>
        <v>NoValue</v>
      </c>
      <c r="BI231" s="66"/>
      <c r="BJ231" s="165">
        <f t="shared" si="17"/>
        <v>0</v>
      </c>
      <c r="BK231" s="165">
        <f t="shared" si="18"/>
        <v>0</v>
      </c>
      <c r="BL231" s="164"/>
      <c r="BM231" s="164"/>
      <c r="BN231" s="164"/>
      <c r="BO231" s="164"/>
    </row>
    <row r="232" spans="1:67" x14ac:dyDescent="0.2">
      <c r="A232" s="1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85">
        <v>77</v>
      </c>
      <c r="AZ232" s="85"/>
      <c r="BA232" s="85">
        <f t="shared" si="19"/>
        <v>0.96184148928845459</v>
      </c>
      <c r="BB232" s="85">
        <f t="shared" si="20"/>
        <v>1.7724672839697819</v>
      </c>
      <c r="BC232" s="66"/>
      <c r="BD232" s="98" t="str">
        <f t="shared" si="21"/>
        <v>NoValue</v>
      </c>
      <c r="BE232" s="85"/>
      <c r="BF232" s="100" t="str">
        <f t="shared" si="15"/>
        <v>NoValue</v>
      </c>
      <c r="BG232" s="85"/>
      <c r="BH232" s="100" t="str">
        <f t="shared" si="16"/>
        <v>NoValue</v>
      </c>
      <c r="BI232" s="66"/>
      <c r="BJ232" s="165">
        <f t="shared" si="17"/>
        <v>0</v>
      </c>
      <c r="BK232" s="165">
        <f t="shared" si="18"/>
        <v>0</v>
      </c>
      <c r="BL232" s="164"/>
      <c r="BM232" s="164"/>
      <c r="BN232" s="164"/>
      <c r="BO232" s="164"/>
    </row>
    <row r="233" spans="1:67" x14ac:dyDescent="0.2">
      <c r="A233" s="1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85">
        <v>78</v>
      </c>
      <c r="AZ233" s="85"/>
      <c r="BA233" s="85">
        <f t="shared" si="19"/>
        <v>0.96232136579903149</v>
      </c>
      <c r="BB233" s="85">
        <f t="shared" si="20"/>
        <v>1.7782837223400929</v>
      </c>
      <c r="BC233" s="66"/>
      <c r="BD233" s="98" t="str">
        <f t="shared" si="21"/>
        <v>NoValue</v>
      </c>
      <c r="BE233" s="85"/>
      <c r="BF233" s="100" t="str">
        <f t="shared" si="15"/>
        <v>NoValue</v>
      </c>
      <c r="BG233" s="85"/>
      <c r="BH233" s="100" t="str">
        <f t="shared" si="16"/>
        <v>NoValue</v>
      </c>
      <c r="BI233" s="66"/>
      <c r="BJ233" s="165">
        <f t="shared" si="17"/>
        <v>0</v>
      </c>
      <c r="BK233" s="165">
        <f t="shared" si="18"/>
        <v>0</v>
      </c>
      <c r="BL233" s="164"/>
      <c r="BM233" s="164"/>
      <c r="BN233" s="164"/>
      <c r="BO233" s="164"/>
    </row>
    <row r="234" spans="1:67" x14ac:dyDescent="0.2">
      <c r="A234" s="1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85">
        <v>79</v>
      </c>
      <c r="AZ234" s="85"/>
      <c r="BA234" s="85">
        <f t="shared" si="19"/>
        <v>0.96278932393841976</v>
      </c>
      <c r="BB234" s="85">
        <f t="shared" si="20"/>
        <v>1.7840142348488339</v>
      </c>
      <c r="BC234" s="66"/>
      <c r="BD234" s="98" t="str">
        <f t="shared" si="21"/>
        <v>NoValue</v>
      </c>
      <c r="BE234" s="85"/>
      <c r="BF234" s="100" t="str">
        <f t="shared" si="15"/>
        <v>NoValue</v>
      </c>
      <c r="BG234" s="85"/>
      <c r="BH234" s="100" t="str">
        <f t="shared" si="16"/>
        <v>NoValue</v>
      </c>
      <c r="BI234" s="66"/>
      <c r="BJ234" s="165">
        <f t="shared" si="17"/>
        <v>0</v>
      </c>
      <c r="BK234" s="165">
        <f t="shared" si="18"/>
        <v>0</v>
      </c>
      <c r="BL234" s="164"/>
      <c r="BM234" s="164"/>
      <c r="BN234" s="164"/>
      <c r="BO234" s="164"/>
    </row>
    <row r="235" spans="1:67" x14ac:dyDescent="0.2">
      <c r="A235" s="1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85">
        <v>80</v>
      </c>
      <c r="AZ235" s="85"/>
      <c r="BA235" s="85">
        <f t="shared" si="19"/>
        <v>0.96324580222001766</v>
      </c>
      <c r="BB235" s="85">
        <f t="shared" si="20"/>
        <v>1.7896611870510142</v>
      </c>
      <c r="BC235" s="66"/>
      <c r="BD235" s="98" t="str">
        <f t="shared" si="21"/>
        <v>NoValue</v>
      </c>
      <c r="BE235" s="85"/>
      <c r="BF235" s="100" t="str">
        <f t="shared" si="15"/>
        <v>NoValue</v>
      </c>
      <c r="BG235" s="85"/>
      <c r="BH235" s="100" t="str">
        <f t="shared" si="16"/>
        <v>NoValue</v>
      </c>
      <c r="BI235" s="66"/>
      <c r="BJ235" s="165">
        <f t="shared" si="17"/>
        <v>0</v>
      </c>
      <c r="BK235" s="165">
        <f t="shared" si="18"/>
        <v>0</v>
      </c>
      <c r="BL235" s="164"/>
      <c r="BM235" s="164"/>
      <c r="BN235" s="164"/>
      <c r="BO235" s="164"/>
    </row>
    <row r="236" spans="1:67" x14ac:dyDescent="0.2">
      <c r="A236" s="1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85">
        <v>81</v>
      </c>
      <c r="AZ236" s="85"/>
      <c r="BA236" s="85">
        <f t="shared" si="19"/>
        <v>0.96369121790809575</v>
      </c>
      <c r="BB236" s="85">
        <f t="shared" si="20"/>
        <v>1.7952268502718884</v>
      </c>
      <c r="BC236" s="66"/>
      <c r="BD236" s="98" t="str">
        <f t="shared" si="21"/>
        <v>NoValue</v>
      </c>
      <c r="BE236" s="85"/>
      <c r="BF236" s="100" t="str">
        <f t="shared" si="15"/>
        <v>NoValue</v>
      </c>
      <c r="BG236" s="85"/>
      <c r="BH236" s="100" t="str">
        <f t="shared" si="16"/>
        <v>NoValue</v>
      </c>
      <c r="BI236" s="66"/>
      <c r="BJ236" s="165">
        <f t="shared" si="17"/>
        <v>0</v>
      </c>
      <c r="BK236" s="165">
        <f t="shared" si="18"/>
        <v>0</v>
      </c>
      <c r="BL236" s="164"/>
      <c r="BM236" s="164"/>
      <c r="BN236" s="164"/>
      <c r="BO236" s="164"/>
    </row>
    <row r="237" spans="1:67" x14ac:dyDescent="0.2">
      <c r="A237" s="1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85">
        <v>82</v>
      </c>
      <c r="AZ237" s="85"/>
      <c r="BA237" s="85">
        <f t="shared" si="19"/>
        <v>0.96412596828932884</v>
      </c>
      <c r="BB237" s="85">
        <f t="shared" si="20"/>
        <v>1.8007134064857595</v>
      </c>
      <c r="BC237" s="66"/>
      <c r="BD237" s="98" t="str">
        <f t="shared" si="21"/>
        <v>NoValue</v>
      </c>
      <c r="BE237" s="85"/>
      <c r="BF237" s="100" t="str">
        <f t="shared" si="15"/>
        <v>NoValue</v>
      </c>
      <c r="BG237" s="85"/>
      <c r="BH237" s="100" t="str">
        <f t="shared" si="16"/>
        <v>NoValue</v>
      </c>
      <c r="BI237" s="66"/>
      <c r="BJ237" s="165">
        <f t="shared" si="17"/>
        <v>0</v>
      </c>
      <c r="BK237" s="165">
        <f t="shared" si="18"/>
        <v>0</v>
      </c>
      <c r="BL237" s="164"/>
      <c r="BM237" s="164"/>
      <c r="BN237" s="164"/>
      <c r="BO237" s="164"/>
    </row>
    <row r="238" spans="1:67" x14ac:dyDescent="0.2">
      <c r="A238" s="1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85">
        <v>83</v>
      </c>
      <c r="AZ238" s="85"/>
      <c r="BA238" s="85">
        <f t="shared" si="19"/>
        <v>0.96455043185411493</v>
      </c>
      <c r="BB238" s="85">
        <f t="shared" si="20"/>
        <v>1.8061229528855081</v>
      </c>
      <c r="BC238" s="66"/>
      <c r="BD238" s="98" t="str">
        <f t="shared" si="21"/>
        <v>NoValue</v>
      </c>
      <c r="BE238" s="85"/>
      <c r="BF238" s="100" t="str">
        <f t="shared" si="15"/>
        <v>NoValue</v>
      </c>
      <c r="BG238" s="85"/>
      <c r="BH238" s="100" t="str">
        <f t="shared" si="16"/>
        <v>NoValue</v>
      </c>
      <c r="BI238" s="66"/>
      <c r="BJ238" s="165">
        <f t="shared" si="17"/>
        <v>0</v>
      </c>
      <c r="BK238" s="165">
        <f t="shared" si="18"/>
        <v>0</v>
      </c>
      <c r="BL238" s="164"/>
      <c r="BM238" s="164"/>
      <c r="BN238" s="164"/>
      <c r="BO238" s="164"/>
    </row>
    <row r="239" spans="1:67" x14ac:dyDescent="0.2">
      <c r="A239" s="1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85">
        <v>84</v>
      </c>
      <c r="AZ239" s="85"/>
      <c r="BA239" s="85">
        <f t="shared" si="19"/>
        <v>0.96496496939505794</v>
      </c>
      <c r="BB239" s="85">
        <f t="shared" si="20"/>
        <v>1.8114575061659457</v>
      </c>
      <c r="BC239" s="66"/>
      <c r="BD239" s="98" t="str">
        <f t="shared" si="21"/>
        <v>NoValue</v>
      </c>
      <c r="BE239" s="85"/>
      <c r="BF239" s="100" t="str">
        <f t="shared" si="15"/>
        <v>NoValue</v>
      </c>
      <c r="BG239" s="85"/>
      <c r="BH239" s="100" t="str">
        <f t="shared" si="16"/>
        <v>NoValue</v>
      </c>
      <c r="BI239" s="66"/>
      <c r="BJ239" s="165">
        <f t="shared" si="17"/>
        <v>0</v>
      </c>
      <c r="BK239" s="165">
        <f t="shared" si="18"/>
        <v>0</v>
      </c>
      <c r="BL239" s="164"/>
      <c r="BM239" s="164"/>
      <c r="BN239" s="164"/>
      <c r="BO239" s="164"/>
    </row>
    <row r="240" spans="1:67" x14ac:dyDescent="0.2">
      <c r="A240" s="1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85">
        <v>85</v>
      </c>
      <c r="AZ240" s="85"/>
      <c r="BA240" s="85">
        <f t="shared" si="19"/>
        <v>0.96536992502931296</v>
      </c>
      <c r="BB240" s="85">
        <f t="shared" si="20"/>
        <v>1.816719006542111</v>
      </c>
      <c r="BC240" s="66"/>
      <c r="BD240" s="98" t="str">
        <f t="shared" si="21"/>
        <v>NoValue</v>
      </c>
      <c r="BE240" s="85"/>
      <c r="BF240" s="100" t="str">
        <f t="shared" si="15"/>
        <v>NoValue</v>
      </c>
      <c r="BG240" s="85"/>
      <c r="BH240" s="100" t="str">
        <f t="shared" si="16"/>
        <v>NoValue</v>
      </c>
      <c r="BI240" s="66"/>
      <c r="BJ240" s="165">
        <f t="shared" si="17"/>
        <v>0</v>
      </c>
      <c r="BK240" s="165">
        <f t="shared" si="18"/>
        <v>0</v>
      </c>
      <c r="BL240" s="164"/>
      <c r="BM240" s="164"/>
      <c r="BN240" s="164"/>
      <c r="BO240" s="164"/>
    </row>
    <row r="241" spans="1:67" x14ac:dyDescent="0.2">
      <c r="A241" s="1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85">
        <v>86</v>
      </c>
      <c r="AZ241" s="85"/>
      <c r="BA241" s="85">
        <f t="shared" si="19"/>
        <v>0.96576562715087977</v>
      </c>
      <c r="BB241" s="85">
        <f t="shared" si="20"/>
        <v>1.82190932152186</v>
      </c>
      <c r="BC241" s="66"/>
      <c r="BD241" s="98" t="str">
        <f t="shared" si="21"/>
        <v>NoValue</v>
      </c>
      <c r="BE241" s="85"/>
      <c r="BF241" s="100" t="str">
        <f t="shared" si="15"/>
        <v>NoValue</v>
      </c>
      <c r="BG241" s="85"/>
      <c r="BH241" s="100" t="str">
        <f t="shared" si="16"/>
        <v>NoValue</v>
      </c>
      <c r="BI241" s="66"/>
      <c r="BJ241" s="165">
        <f t="shared" si="17"/>
        <v>0</v>
      </c>
      <c r="BK241" s="165">
        <f t="shared" si="18"/>
        <v>0</v>
      </c>
      <c r="BL241" s="164"/>
      <c r="BM241" s="164"/>
      <c r="BN241" s="164"/>
      <c r="BO241" s="164"/>
    </row>
    <row r="242" spans="1:67" x14ac:dyDescent="0.2">
      <c r="A242" s="1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85">
        <v>87</v>
      </c>
      <c r="AZ242" s="85"/>
      <c r="BA242" s="85">
        <f t="shared" si="19"/>
        <v>0.96615238931838043</v>
      </c>
      <c r="BB242" s="85">
        <f t="shared" si="20"/>
        <v>1.8270302494504529</v>
      </c>
      <c r="BC242" s="66"/>
      <c r="BD242" s="98" t="str">
        <f t="shared" si="21"/>
        <v>NoValue</v>
      </c>
      <c r="BE242" s="85"/>
      <c r="BF242" s="100" t="str">
        <f t="shared" si="15"/>
        <v>NoValue</v>
      </c>
      <c r="BG242" s="85"/>
      <c r="BH242" s="100" t="str">
        <f t="shared" si="16"/>
        <v>NoValue</v>
      </c>
      <c r="BI242" s="66"/>
      <c r="BJ242" s="165">
        <f t="shared" si="17"/>
        <v>0</v>
      </c>
      <c r="BK242" s="165">
        <f t="shared" si="18"/>
        <v>0</v>
      </c>
      <c r="BL242" s="164"/>
      <c r="BM242" s="164"/>
      <c r="BN242" s="164"/>
      <c r="BO242" s="164"/>
    </row>
    <row r="243" spans="1:67" x14ac:dyDescent="0.2">
      <c r="A243" s="1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85">
        <v>88</v>
      </c>
      <c r="AZ243" s="85"/>
      <c r="BA243" s="85">
        <f t="shared" si="19"/>
        <v>0.96653051108336252</v>
      </c>
      <c r="BB243" s="85">
        <f t="shared" si="20"/>
        <v>1.8320835228433823</v>
      </c>
      <c r="BC243" s="66"/>
      <c r="BD243" s="98" t="str">
        <f t="shared" si="21"/>
        <v>NoValue</v>
      </c>
      <c r="BE243" s="85"/>
      <c r="BF243" s="100" t="str">
        <f t="shared" si="15"/>
        <v>NoValue</v>
      </c>
      <c r="BG243" s="85"/>
      <c r="BH243" s="100" t="str">
        <f t="shared" si="16"/>
        <v>NoValue</v>
      </c>
      <c r="BI243" s="66"/>
      <c r="BJ243" s="165">
        <f t="shared" si="17"/>
        <v>0</v>
      </c>
      <c r="BK243" s="165">
        <f t="shared" si="18"/>
        <v>0</v>
      </c>
      <c r="BL243" s="164"/>
      <c r="BM243" s="164"/>
      <c r="BN243" s="164"/>
      <c r="BO243" s="164"/>
    </row>
    <row r="244" spans="1:67" x14ac:dyDescent="0.2">
      <c r="A244" s="1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85">
        <v>89</v>
      </c>
      <c r="AZ244" s="85"/>
      <c r="BA244" s="85">
        <f t="shared" si="19"/>
        <v>0.96690027876372586</v>
      </c>
      <c r="BB244" s="85">
        <f t="shared" si="20"/>
        <v>1.8370708115223904</v>
      </c>
      <c r="BC244" s="66"/>
      <c r="BD244" s="98" t="str">
        <f t="shared" si="21"/>
        <v>NoValue</v>
      </c>
      <c r="BE244" s="85"/>
      <c r="BF244" s="100" t="str">
        <f t="shared" si="15"/>
        <v>NoValue</v>
      </c>
      <c r="BG244" s="85"/>
      <c r="BH244" s="100" t="str">
        <f t="shared" si="16"/>
        <v>NoValue</v>
      </c>
      <c r="BI244" s="66"/>
      <c r="BJ244" s="165">
        <f t="shared" si="17"/>
        <v>0</v>
      </c>
      <c r="BK244" s="165">
        <f t="shared" si="18"/>
        <v>0</v>
      </c>
      <c r="BL244" s="164"/>
      <c r="BM244" s="164"/>
      <c r="BN244" s="164"/>
      <c r="BO244" s="164"/>
    </row>
    <row r="245" spans="1:67" x14ac:dyDescent="0.2">
      <c r="A245" s="1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85">
        <v>90</v>
      </c>
      <c r="AZ245" s="85"/>
      <c r="BA245" s="85">
        <f t="shared" si="19"/>
        <v>0.96726196616646543</v>
      </c>
      <c r="BB245" s="85">
        <f t="shared" si="20"/>
        <v>1.8419937255683403</v>
      </c>
      <c r="BC245" s="66"/>
      <c r="BD245" s="98" t="str">
        <f t="shared" si="21"/>
        <v>NoValue</v>
      </c>
      <c r="BE245" s="85"/>
      <c r="BF245" s="100" t="str">
        <f t="shared" si="15"/>
        <v>NoValue</v>
      </c>
      <c r="BG245" s="85"/>
      <c r="BH245" s="100" t="str">
        <f t="shared" si="16"/>
        <v>NoValue</v>
      </c>
      <c r="BI245" s="66"/>
      <c r="BJ245" s="165">
        <f t="shared" si="17"/>
        <v>0</v>
      </c>
      <c r="BK245" s="165">
        <f t="shared" si="18"/>
        <v>0</v>
      </c>
      <c r="BL245" s="164"/>
      <c r="BM245" s="164"/>
      <c r="BN245" s="164"/>
      <c r="BO245" s="164"/>
    </row>
    <row r="246" spans="1:67" x14ac:dyDescent="0.2">
      <c r="A246" s="1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85">
        <v>91</v>
      </c>
      <c r="AZ246" s="85"/>
      <c r="BA246" s="85">
        <f t="shared" si="19"/>
        <v>0.96761583526356554</v>
      </c>
      <c r="BB246" s="85">
        <f t="shared" si="20"/>
        <v>1.846853818103606</v>
      </c>
      <c r="BC246" s="66"/>
      <c r="BD246" s="98" t="str">
        <f t="shared" si="21"/>
        <v>NoValue</v>
      </c>
      <c r="BE246" s="85"/>
      <c r="BF246" s="100" t="str">
        <f t="shared" si="15"/>
        <v>NoValue</v>
      </c>
      <c r="BG246" s="85"/>
      <c r="BH246" s="100" t="str">
        <f t="shared" si="16"/>
        <v>NoValue</v>
      </c>
      <c r="BI246" s="66"/>
      <c r="BJ246" s="165">
        <f t="shared" si="17"/>
        <v>0</v>
      </c>
      <c r="BK246" s="165">
        <f t="shared" si="18"/>
        <v>0</v>
      </c>
      <c r="BL246" s="164"/>
      <c r="BM246" s="164"/>
      <c r="BN246" s="164"/>
      <c r="BO246" s="164"/>
    </row>
    <row r="247" spans="1:67" x14ac:dyDescent="0.2">
      <c r="A247" s="1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85">
        <v>92</v>
      </c>
      <c r="AZ247" s="85"/>
      <c r="BA247" s="85">
        <f t="shared" si="19"/>
        <v>0.96796213682454824</v>
      </c>
      <c r="BB247" s="85">
        <f t="shared" si="20"/>
        <v>1.8516525879155639</v>
      </c>
      <c r="BC247" s="66"/>
      <c r="BD247" s="98" t="str">
        <f t="shared" si="21"/>
        <v>NoValue</v>
      </c>
      <c r="BE247" s="85"/>
      <c r="BF247" s="100" t="str">
        <f t="shared" si="15"/>
        <v>NoValue</v>
      </c>
      <c r="BG247" s="85"/>
      <c r="BH247" s="100" t="str">
        <f t="shared" si="16"/>
        <v>NoValue</v>
      </c>
      <c r="BI247" s="66"/>
      <c r="BJ247" s="165">
        <f t="shared" si="17"/>
        <v>0</v>
      </c>
      <c r="BK247" s="165">
        <f t="shared" si="18"/>
        <v>0</v>
      </c>
      <c r="BL247" s="164"/>
      <c r="BM247" s="164"/>
      <c r="BN247" s="164"/>
      <c r="BO247" s="164"/>
    </row>
    <row r="248" spans="1:67" x14ac:dyDescent="0.2">
      <c r="A248" s="1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85">
        <v>93</v>
      </c>
      <c r="AZ248" s="85"/>
      <c r="BA248" s="85">
        <f t="shared" si="19"/>
        <v>0.96830111100888516</v>
      </c>
      <c r="BB248" s="85">
        <f t="shared" si="20"/>
        <v>1.8563914819319027</v>
      </c>
      <c r="BC248" s="66"/>
      <c r="BD248" s="98" t="str">
        <f t="shared" si="21"/>
        <v>NoValue</v>
      </c>
      <c r="BE248" s="85"/>
      <c r="BF248" s="100" t="str">
        <f t="shared" si="15"/>
        <v>NoValue</v>
      </c>
      <c r="BG248" s="85"/>
      <c r="BH248" s="100" t="str">
        <f t="shared" si="16"/>
        <v>NoValue</v>
      </c>
      <c r="BI248" s="66"/>
      <c r="BJ248" s="165">
        <f t="shared" si="17"/>
        <v>0</v>
      </c>
      <c r="BK248" s="165">
        <f t="shared" si="18"/>
        <v>0</v>
      </c>
      <c r="BL248" s="164"/>
      <c r="BM248" s="164"/>
      <c r="BN248" s="164"/>
      <c r="BO248" s="164"/>
    </row>
    <row r="249" spans="1:67" x14ac:dyDescent="0.2">
      <c r="A249" s="1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85">
        <v>94</v>
      </c>
      <c r="AZ249" s="85"/>
      <c r="BA249" s="85">
        <f t="shared" si="19"/>
        <v>0.96863298792121233</v>
      </c>
      <c r="BB249" s="85">
        <f t="shared" si="20"/>
        <v>1.8610718975576341</v>
      </c>
      <c r="BC249" s="66"/>
      <c r="BD249" s="98" t="str">
        <f t="shared" si="21"/>
        <v>NoValue</v>
      </c>
      <c r="BE249" s="85"/>
      <c r="BF249" s="100" t="str">
        <f t="shared" si="15"/>
        <v>NoValue</v>
      </c>
      <c r="BG249" s="85"/>
      <c r="BH249" s="100" t="str">
        <f t="shared" si="16"/>
        <v>NoValue</v>
      </c>
      <c r="BI249" s="66"/>
      <c r="BJ249" s="165">
        <f t="shared" si="17"/>
        <v>0</v>
      </c>
      <c r="BK249" s="165">
        <f t="shared" si="18"/>
        <v>0</v>
      </c>
      <c r="BL249" s="164"/>
      <c r="BM249" s="164"/>
      <c r="BN249" s="164"/>
      <c r="BO249" s="164"/>
    </row>
    <row r="250" spans="1:67" x14ac:dyDescent="0.2">
      <c r="A250" s="1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85">
        <v>95</v>
      </c>
      <c r="AZ250" s="85"/>
      <c r="BA250" s="85">
        <f t="shared" si="19"/>
        <v>0.96895798813204514</v>
      </c>
      <c r="BB250" s="85">
        <f t="shared" si="20"/>
        <v>1.8656951848829249</v>
      </c>
      <c r="BC250" s="66"/>
      <c r="BD250" s="98" t="str">
        <f t="shared" si="21"/>
        <v>NoValue</v>
      </c>
      <c r="BE250" s="85"/>
      <c r="BF250" s="100" t="str">
        <f t="shared" si="15"/>
        <v>NoValue</v>
      </c>
      <c r="BG250" s="85"/>
      <c r="BH250" s="100" t="str">
        <f t="shared" si="16"/>
        <v>NoValue</v>
      </c>
      <c r="BI250" s="66"/>
      <c r="BJ250" s="165">
        <f t="shared" si="17"/>
        <v>0</v>
      </c>
      <c r="BK250" s="165">
        <f t="shared" si="18"/>
        <v>0</v>
      </c>
      <c r="BL250" s="164"/>
      <c r="BM250" s="164"/>
      <c r="BN250" s="164"/>
      <c r="BO250" s="164"/>
    </row>
    <row r="251" spans="1:67" x14ac:dyDescent="0.2">
      <c r="A251" s="1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85">
        <v>96</v>
      </c>
      <c r="AZ251" s="85"/>
      <c r="BA251" s="85">
        <f t="shared" si="19"/>
        <v>0.96927632316646717</v>
      </c>
      <c r="BB251" s="85">
        <f t="shared" si="20"/>
        <v>1.8702626487701646</v>
      </c>
      <c r="BC251" s="66"/>
      <c r="BD251" s="98" t="str">
        <f t="shared" si="21"/>
        <v>NoValue</v>
      </c>
      <c r="BE251" s="85"/>
      <c r="BF251" s="100" t="str">
        <f t="shared" si="15"/>
        <v>NoValue</v>
      </c>
      <c r="BG251" s="85"/>
      <c r="BH251" s="100" t="str">
        <f t="shared" si="16"/>
        <v>NoValue</v>
      </c>
      <c r="BI251" s="66"/>
      <c r="BJ251" s="165">
        <f t="shared" si="17"/>
        <v>0</v>
      </c>
      <c r="BK251" s="165">
        <f t="shared" si="18"/>
        <v>0</v>
      </c>
      <c r="BL251" s="164"/>
      <c r="BM251" s="164"/>
      <c r="BN251" s="164"/>
      <c r="BO251" s="164"/>
    </row>
    <row r="252" spans="1:67" x14ac:dyDescent="0.2">
      <c r="A252" s="1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85">
        <v>97</v>
      </c>
      <c r="AZ252" s="85"/>
      <c r="BA252" s="85">
        <f t="shared" si="19"/>
        <v>0.96958819596306889</v>
      </c>
      <c r="BB252" s="85">
        <f t="shared" si="20"/>
        <v>1.8747755508280979</v>
      </c>
      <c r="BC252" s="66"/>
      <c r="BD252" s="98" t="str">
        <f t="shared" si="21"/>
        <v>NoValue</v>
      </c>
      <c r="BE252" s="85"/>
      <c r="BF252" s="100" t="str">
        <f t="shared" ref="BF252:BF275" si="22">IF(BD252="NoValue","NoValue",POWER(BD252-$X$160,2))</f>
        <v>NoValue</v>
      </c>
      <c r="BG252" s="85"/>
      <c r="BH252" s="100" t="str">
        <f t="shared" ref="BH252:BH275" si="23">IF(BF252="NoValue","NoValue",POWER(D116-$AJ$162,2))</f>
        <v>NoValue</v>
      </c>
      <c r="BI252" s="66"/>
      <c r="BJ252" s="165">
        <f t="shared" ref="BJ252:BJ275" si="24">IF(D116="ND",0,D116)</f>
        <v>0</v>
      </c>
      <c r="BK252" s="165">
        <f t="shared" ref="BK252:BK275" si="25">IF(D116="ND",1,D116)</f>
        <v>0</v>
      </c>
      <c r="BL252" s="164"/>
      <c r="BM252" s="164"/>
      <c r="BN252" s="164"/>
      <c r="BO252" s="164"/>
    </row>
    <row r="253" spans="1:67" x14ac:dyDescent="0.2">
      <c r="A253" s="1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85">
        <v>98</v>
      </c>
      <c r="AZ253" s="85"/>
      <c r="BA253" s="85">
        <f t="shared" si="19"/>
        <v>0.96989380130522684</v>
      </c>
      <c r="BB253" s="85">
        <f t="shared" si="20"/>
        <v>1.8792351112802042</v>
      </c>
      <c r="BC253" s="66"/>
      <c r="BD253" s="98" t="str">
        <f t="shared" si="21"/>
        <v>NoValue</v>
      </c>
      <c r="BE253" s="85"/>
      <c r="BF253" s="100" t="str">
        <f t="shared" si="22"/>
        <v>NoValue</v>
      </c>
      <c r="BG253" s="85"/>
      <c r="BH253" s="100" t="str">
        <f t="shared" si="23"/>
        <v>NoValue</v>
      </c>
      <c r="BI253" s="66"/>
      <c r="BJ253" s="165">
        <f t="shared" si="24"/>
        <v>0</v>
      </c>
      <c r="BK253" s="165">
        <f t="shared" si="25"/>
        <v>0</v>
      </c>
      <c r="BL253" s="164"/>
      <c r="BM253" s="164"/>
      <c r="BN253" s="164"/>
      <c r="BO253" s="164"/>
    </row>
    <row r="254" spans="1:67" x14ac:dyDescent="0.2">
      <c r="A254" s="1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85">
        <v>99</v>
      </c>
      <c r="AZ254" s="85"/>
      <c r="BA254" s="85">
        <f t="shared" si="19"/>
        <v>0.97019332622664911</v>
      </c>
      <c r="BB254" s="85">
        <f t="shared" si="20"/>
        <v>1.8836425107340422</v>
      </c>
      <c r="BC254" s="66"/>
      <c r="BD254" s="98" t="str">
        <f t="shared" si="21"/>
        <v>NoValue</v>
      </c>
      <c r="BE254" s="85"/>
      <c r="BF254" s="100" t="str">
        <f t="shared" si="22"/>
        <v>NoValue</v>
      </c>
      <c r="BG254" s="85"/>
      <c r="BH254" s="100" t="str">
        <f t="shared" si="23"/>
        <v>NoValue</v>
      </c>
      <c r="BI254" s="66"/>
      <c r="BJ254" s="165">
        <f t="shared" si="24"/>
        <v>0</v>
      </c>
      <c r="BK254" s="165">
        <f t="shared" si="25"/>
        <v>0</v>
      </c>
      <c r="BL254" s="164"/>
      <c r="BM254" s="164"/>
      <c r="BN254" s="164"/>
      <c r="BO254" s="164"/>
    </row>
    <row r="255" spans="1:67" x14ac:dyDescent="0.2">
      <c r="A255" s="1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85">
        <v>100</v>
      </c>
      <c r="AZ255" s="85"/>
      <c r="BA255" s="85">
        <f t="shared" si="19"/>
        <v>0.97048695039296007</v>
      </c>
      <c r="BB255" s="85">
        <f t="shared" si="20"/>
        <v>1.8879988918577364</v>
      </c>
      <c r="BC255" s="66"/>
      <c r="BD255" s="98" t="str">
        <f t="shared" si="21"/>
        <v>NoValue</v>
      </c>
      <c r="BE255" s="85"/>
      <c r="BF255" s="100" t="str">
        <f t="shared" si="22"/>
        <v>NoValue</v>
      </c>
      <c r="BG255" s="85"/>
      <c r="BH255" s="100" t="str">
        <f t="shared" si="23"/>
        <v>NoValue</v>
      </c>
      <c r="BI255" s="66"/>
      <c r="BJ255" s="165">
        <f t="shared" si="24"/>
        <v>0</v>
      </c>
      <c r="BK255" s="165">
        <f t="shared" si="25"/>
        <v>0</v>
      </c>
      <c r="BL255" s="164"/>
      <c r="BM255" s="164"/>
      <c r="BN255" s="164"/>
      <c r="BO255" s="164"/>
    </row>
    <row r="256" spans="1:67" x14ac:dyDescent="0.2">
      <c r="A256" s="1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85">
        <v>101</v>
      </c>
      <c r="AZ256" s="85"/>
      <c r="BA256" s="85">
        <f t="shared" si="19"/>
        <v>0.97077484646096091</v>
      </c>
      <c r="BB256" s="85">
        <f t="shared" si="20"/>
        <v>1.8923053609693861</v>
      </c>
      <c r="BC256" s="66"/>
      <c r="BD256" s="98" t="str">
        <f t="shared" si="21"/>
        <v>NoValue</v>
      </c>
      <c r="BE256" s="85"/>
      <c r="BF256" s="100" t="str">
        <f t="shared" si="22"/>
        <v>NoValue</v>
      </c>
      <c r="BG256" s="85"/>
      <c r="BH256" s="100" t="str">
        <f t="shared" si="23"/>
        <v>NoValue</v>
      </c>
      <c r="BI256" s="66"/>
      <c r="BJ256" s="165">
        <f t="shared" si="24"/>
        <v>0</v>
      </c>
      <c r="BK256" s="165">
        <f t="shared" si="25"/>
        <v>0</v>
      </c>
      <c r="BL256" s="164"/>
      <c r="BM256" s="164"/>
      <c r="BN256" s="164"/>
      <c r="BO256" s="164"/>
    </row>
    <row r="257" spans="1:67" x14ac:dyDescent="0.2">
      <c r="A257" s="1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85">
        <v>102</v>
      </c>
      <c r="AZ257" s="85"/>
      <c r="BA257" s="85">
        <f t="shared" si="19"/>
        <v>0.97105718041707367</v>
      </c>
      <c r="BB257" s="85">
        <f t="shared" si="20"/>
        <v>1.89656298954472</v>
      </c>
      <c r="BC257" s="66"/>
      <c r="BD257" s="98" t="str">
        <f t="shared" si="21"/>
        <v>NoValue</v>
      </c>
      <c r="BE257" s="85"/>
      <c r="BF257" s="100" t="str">
        <f t="shared" si="22"/>
        <v>NoValue</v>
      </c>
      <c r="BG257" s="85"/>
      <c r="BH257" s="100" t="str">
        <f t="shared" si="23"/>
        <v>NoValue</v>
      </c>
      <c r="BI257" s="66"/>
      <c r="BJ257" s="165">
        <f t="shared" si="24"/>
        <v>0</v>
      </c>
      <c r="BK257" s="165">
        <f t="shared" si="25"/>
        <v>0</v>
      </c>
      <c r="BL257" s="164"/>
      <c r="BM257" s="164"/>
      <c r="BN257" s="164"/>
      <c r="BO257" s="164"/>
    </row>
    <row r="258" spans="1:67" x14ac:dyDescent="0.2">
      <c r="A258" s="1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85">
        <v>103</v>
      </c>
      <c r="AZ258" s="85"/>
      <c r="BA258" s="85">
        <f t="shared" si="19"/>
        <v>0.97133411189636298</v>
      </c>
      <c r="BB258" s="85">
        <f t="shared" si="20"/>
        <v>1.9007728156479731</v>
      </c>
      <c r="BC258" s="66"/>
      <c r="BD258" s="98" t="str">
        <f t="shared" si="21"/>
        <v>NoValue</v>
      </c>
      <c r="BE258" s="85"/>
      <c r="BF258" s="100" t="str">
        <f t="shared" si="22"/>
        <v>NoValue</v>
      </c>
      <c r="BG258" s="85"/>
      <c r="BH258" s="100" t="str">
        <f t="shared" si="23"/>
        <v>NoValue</v>
      </c>
      <c r="BI258" s="66"/>
      <c r="BJ258" s="165">
        <f t="shared" si="24"/>
        <v>0</v>
      </c>
      <c r="BK258" s="165">
        <f t="shared" si="25"/>
        <v>0</v>
      </c>
      <c r="BL258" s="164"/>
      <c r="BM258" s="164"/>
      <c r="BN258" s="164"/>
      <c r="BO258" s="164"/>
    </row>
    <row r="259" spans="1:67" x14ac:dyDescent="0.2">
      <c r="A259" s="1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85">
        <v>104</v>
      </c>
      <c r="AZ259" s="85"/>
      <c r="BA259" s="85">
        <f t="shared" si="19"/>
        <v>0.97160579448342344</v>
      </c>
      <c r="BB259" s="85">
        <f t="shared" si="20"/>
        <v>1.9049358452906073</v>
      </c>
      <c r="BC259" s="66"/>
      <c r="BD259" s="98" t="str">
        <f t="shared" si="21"/>
        <v>NoValue</v>
      </c>
      <c r="BE259" s="85"/>
      <c r="BF259" s="100" t="str">
        <f t="shared" si="22"/>
        <v>NoValue</v>
      </c>
      <c r="BG259" s="85"/>
      <c r="BH259" s="100" t="str">
        <f t="shared" si="23"/>
        <v>NoValue</v>
      </c>
      <c r="BI259" s="66"/>
      <c r="BJ259" s="165">
        <f t="shared" si="24"/>
        <v>0</v>
      </c>
      <c r="BK259" s="165">
        <f t="shared" si="25"/>
        <v>0</v>
      </c>
      <c r="BL259" s="164"/>
      <c r="BM259" s="164"/>
      <c r="BN259" s="164"/>
      <c r="BO259" s="164"/>
    </row>
    <row r="260" spans="1:67" x14ac:dyDescent="0.2">
      <c r="A260" s="1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85">
        <v>105</v>
      </c>
      <c r="AZ260" s="85"/>
      <c r="BA260" s="85">
        <f t="shared" si="19"/>
        <v>0.97187237599632359</v>
      </c>
      <c r="BB260" s="85">
        <f t="shared" si="20"/>
        <v>1.9090530537221719</v>
      </c>
      <c r="BC260" s="66"/>
      <c r="BD260" s="98" t="str">
        <f t="shared" si="21"/>
        <v>NoValue</v>
      </c>
      <c r="BE260" s="85"/>
      <c r="BF260" s="100" t="str">
        <f t="shared" si="22"/>
        <v>NoValue</v>
      </c>
      <c r="BG260" s="85"/>
      <c r="BH260" s="100" t="str">
        <f t="shared" si="23"/>
        <v>NoValue</v>
      </c>
      <c r="BI260" s="66"/>
      <c r="BJ260" s="165">
        <f t="shared" si="24"/>
        <v>0</v>
      </c>
      <c r="BK260" s="165">
        <f t="shared" si="25"/>
        <v>0</v>
      </c>
      <c r="BL260" s="164"/>
      <c r="BM260" s="164"/>
      <c r="BN260" s="164"/>
      <c r="BO260" s="164"/>
    </row>
    <row r="261" spans="1:67" x14ac:dyDescent="0.2">
      <c r="A261" s="1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85">
        <v>106</v>
      </c>
      <c r="AZ261" s="85"/>
      <c r="BA261" s="85">
        <f t="shared" si="19"/>
        <v>0.97213399875470985</v>
      </c>
      <c r="BB261" s="85">
        <f t="shared" si="20"/>
        <v>1.9131253866573155</v>
      </c>
      <c r="BC261" s="66"/>
      <c r="BD261" s="98" t="str">
        <f t="shared" si="21"/>
        <v>NoValue</v>
      </c>
      <c r="BE261" s="85"/>
      <c r="BF261" s="100" t="str">
        <f t="shared" si="22"/>
        <v>NoValue</v>
      </c>
      <c r="BG261" s="85"/>
      <c r="BH261" s="100" t="str">
        <f t="shared" si="23"/>
        <v>NoValue</v>
      </c>
      <c r="BI261" s="66"/>
      <c r="BJ261" s="165">
        <f t="shared" si="24"/>
        <v>0</v>
      </c>
      <c r="BK261" s="165">
        <f t="shared" si="25"/>
        <v>0</v>
      </c>
      <c r="BL261" s="164"/>
      <c r="BM261" s="164"/>
      <c r="BN261" s="164"/>
      <c r="BO261" s="164"/>
    </row>
    <row r="262" spans="1:67" x14ac:dyDescent="0.2">
      <c r="A262" s="1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85">
        <v>107</v>
      </c>
      <c r="AZ262" s="85"/>
      <c r="BA262" s="85">
        <f t="shared" si="19"/>
        <v>0.97239079983309062</v>
      </c>
      <c r="BB262" s="85">
        <f t="shared" si="20"/>
        <v>1.9171537614426728</v>
      </c>
      <c r="BC262" s="66"/>
      <c r="BD262" s="98" t="str">
        <f t="shared" si="21"/>
        <v>NoValue</v>
      </c>
      <c r="BE262" s="85"/>
      <c r="BF262" s="100" t="str">
        <f t="shared" si="22"/>
        <v>NoValue</v>
      </c>
      <c r="BG262" s="85"/>
      <c r="BH262" s="100" t="str">
        <f t="shared" si="23"/>
        <v>NoValue</v>
      </c>
      <c r="BI262" s="66"/>
      <c r="BJ262" s="165">
        <f t="shared" si="24"/>
        <v>0</v>
      </c>
      <c r="BK262" s="165">
        <f t="shared" si="25"/>
        <v>0</v>
      </c>
      <c r="BL262" s="164"/>
      <c r="BM262" s="164"/>
      <c r="BN262" s="164"/>
      <c r="BO262" s="164"/>
    </row>
    <row r="263" spans="1:67" x14ac:dyDescent="0.2">
      <c r="A263" s="1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85">
        <v>108</v>
      </c>
      <c r="AZ263" s="85"/>
      <c r="BA263" s="85">
        <f t="shared" si="19"/>
        <v>0.97264291130024882</v>
      </c>
      <c r="BB263" s="85">
        <f t="shared" si="20"/>
        <v>1.921139068167117</v>
      </c>
      <c r="BC263" s="66"/>
      <c r="BD263" s="98" t="str">
        <f t="shared" si="21"/>
        <v>NoValue</v>
      </c>
      <c r="BE263" s="85"/>
      <c r="BF263" s="100" t="str">
        <f t="shared" si="22"/>
        <v>NoValue</v>
      </c>
      <c r="BG263" s="85"/>
      <c r="BH263" s="100" t="str">
        <f t="shared" si="23"/>
        <v>NoValue</v>
      </c>
      <c r="BI263" s="66"/>
      <c r="BJ263" s="165">
        <f t="shared" si="24"/>
        <v>0</v>
      </c>
      <c r="BK263" s="165">
        <f t="shared" si="25"/>
        <v>0</v>
      </c>
      <c r="BL263" s="164"/>
      <c r="BM263" s="164"/>
      <c r="BN263" s="164"/>
      <c r="BO263" s="164"/>
    </row>
    <row r="264" spans="1:67" x14ac:dyDescent="0.2">
      <c r="A264" s="1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85">
        <v>109</v>
      </c>
      <c r="AZ264" s="85"/>
      <c r="BA264" s="85">
        <f t="shared" si="19"/>
        <v>0.97289046044566008</v>
      </c>
      <c r="BB264" s="85">
        <f t="shared" si="20"/>
        <v>1.925082170718629</v>
      </c>
      <c r="BC264" s="66"/>
      <c r="BD264" s="98" t="str">
        <f t="shared" si="21"/>
        <v>NoValue</v>
      </c>
      <c r="BE264" s="85"/>
      <c r="BF264" s="100" t="str">
        <f t="shared" si="22"/>
        <v>NoValue</v>
      </c>
      <c r="BG264" s="85"/>
      <c r="BH264" s="100" t="str">
        <f t="shared" si="23"/>
        <v>NoValue</v>
      </c>
      <c r="BI264" s="66"/>
      <c r="BJ264" s="165">
        <f t="shared" si="24"/>
        <v>0</v>
      </c>
      <c r="BK264" s="165">
        <f t="shared" si="25"/>
        <v>0</v>
      </c>
      <c r="BL264" s="164"/>
      <c r="BM264" s="164"/>
      <c r="BN264" s="164"/>
      <c r="BO264" s="164"/>
    </row>
    <row r="265" spans="1:67" x14ac:dyDescent="0.2">
      <c r="A265" s="1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85">
        <v>110</v>
      </c>
      <c r="AZ265" s="85"/>
      <c r="BA265" s="85">
        <f t="shared" si="19"/>
        <v>0.97313356999373224</v>
      </c>
      <c r="BB265" s="85">
        <f t="shared" si="20"/>
        <v>1.928983907790804</v>
      </c>
      <c r="BC265" s="66"/>
      <c r="BD265" s="98" t="str">
        <f t="shared" si="21"/>
        <v>NoValue</v>
      </c>
      <c r="BE265" s="85"/>
      <c r="BF265" s="100" t="str">
        <f t="shared" si="22"/>
        <v>NoValue</v>
      </c>
      <c r="BG265" s="85"/>
      <c r="BH265" s="100" t="str">
        <f t="shared" si="23"/>
        <v>NoValue</v>
      </c>
      <c r="BI265" s="66"/>
      <c r="BJ265" s="165">
        <f t="shared" si="24"/>
        <v>0</v>
      </c>
      <c r="BK265" s="165">
        <f t="shared" si="25"/>
        <v>0</v>
      </c>
      <c r="BL265" s="164"/>
      <c r="BM265" s="164"/>
      <c r="BN265" s="164"/>
      <c r="BO265" s="164"/>
    </row>
    <row r="266" spans="1:67" x14ac:dyDescent="0.2">
      <c r="A266" s="1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85">
        <v>111</v>
      </c>
      <c r="AZ266" s="85"/>
      <c r="BA266" s="85">
        <f t="shared" si="19"/>
        <v>0.97337235830662427</v>
      </c>
      <c r="BB266" s="85">
        <f t="shared" si="20"/>
        <v>1.9328450938418575</v>
      </c>
      <c r="BC266" s="66"/>
      <c r="BD266" s="98" t="str">
        <f t="shared" si="21"/>
        <v>NoValue</v>
      </c>
      <c r="BE266" s="85"/>
      <c r="BF266" s="100" t="str">
        <f t="shared" si="22"/>
        <v>NoValue</v>
      </c>
      <c r="BG266" s="85"/>
      <c r="BH266" s="100" t="str">
        <f t="shared" si="23"/>
        <v>NoValue</v>
      </c>
      <c r="BI266" s="66"/>
      <c r="BJ266" s="165">
        <f t="shared" si="24"/>
        <v>0</v>
      </c>
      <c r="BK266" s="165">
        <f t="shared" si="25"/>
        <v>0</v>
      </c>
      <c r="BL266" s="164"/>
      <c r="BM266" s="164"/>
      <c r="BN266" s="164"/>
      <c r="BO266" s="164"/>
    </row>
    <row r="267" spans="1:67" x14ac:dyDescent="0.2">
      <c r="A267" s="1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85">
        <v>112</v>
      </c>
      <c r="AZ267" s="85"/>
      <c r="BA267" s="85">
        <f t="shared" si="19"/>
        <v>0.97360693957634703</v>
      </c>
      <c r="BB267" s="85">
        <f t="shared" si="20"/>
        <v>1.9366665200087521</v>
      </c>
      <c r="BC267" s="66"/>
      <c r="BD267" s="98" t="str">
        <f t="shared" si="21"/>
        <v>NoValue</v>
      </c>
      <c r="BE267" s="85"/>
      <c r="BF267" s="100" t="str">
        <f t="shared" si="22"/>
        <v>NoValue</v>
      </c>
      <c r="BG267" s="85"/>
      <c r="BH267" s="100" t="str">
        <f t="shared" si="23"/>
        <v>NoValue</v>
      </c>
      <c r="BI267" s="66"/>
      <c r="BJ267" s="165">
        <f t="shared" si="24"/>
        <v>0</v>
      </c>
      <c r="BK267" s="165">
        <f t="shared" si="25"/>
        <v>0</v>
      </c>
      <c r="BL267" s="164"/>
      <c r="BM267" s="164"/>
      <c r="BN267" s="164"/>
      <c r="BO267" s="164"/>
    </row>
    <row r="268" spans="1:67" x14ac:dyDescent="0.2">
      <c r="A268" s="1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85">
        <v>113</v>
      </c>
      <c r="AZ268" s="85"/>
      <c r="BA268" s="85">
        <f t="shared" si="19"/>
        <v>0.97383742400680284</v>
      </c>
      <c r="BB268" s="85">
        <f t="shared" si="20"/>
        <v>1.9404489549789576</v>
      </c>
      <c r="BC268" s="66"/>
      <c r="BD268" s="98" t="str">
        <f t="shared" si="21"/>
        <v>NoValue</v>
      </c>
      <c r="BE268" s="85"/>
      <c r="BF268" s="100" t="str">
        <f t="shared" si="22"/>
        <v>NoValue</v>
      </c>
      <c r="BG268" s="85"/>
      <c r="BH268" s="100" t="str">
        <f t="shared" si="23"/>
        <v>NoValue</v>
      </c>
      <c r="BI268" s="66"/>
      <c r="BJ268" s="165">
        <f t="shared" si="24"/>
        <v>0</v>
      </c>
      <c r="BK268" s="165">
        <f t="shared" si="25"/>
        <v>0</v>
      </c>
      <c r="BL268" s="164"/>
      <c r="BM268" s="164"/>
      <c r="BN268" s="164"/>
      <c r="BO268" s="164"/>
    </row>
    <row r="269" spans="1:67" x14ac:dyDescent="0.2">
      <c r="A269" s="1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85">
        <v>114</v>
      </c>
      <c r="AZ269" s="85"/>
      <c r="BA269" s="85">
        <f t="shared" si="19"/>
        <v>0.9740639179863716</v>
      </c>
      <c r="BB269" s="85">
        <f t="shared" si="20"/>
        <v>1.9441931458221497</v>
      </c>
      <c r="BC269" s="66"/>
      <c r="BD269" s="98" t="str">
        <f t="shared" si="21"/>
        <v>NoValue</v>
      </c>
      <c r="BE269" s="85"/>
      <c r="BF269" s="100" t="str">
        <f t="shared" si="22"/>
        <v>NoValue</v>
      </c>
      <c r="BG269" s="85"/>
      <c r="BH269" s="100" t="str">
        <f t="shared" si="23"/>
        <v>NoValue</v>
      </c>
      <c r="BI269" s="66"/>
      <c r="BJ269" s="165">
        <f t="shared" si="24"/>
        <v>0</v>
      </c>
      <c r="BK269" s="165">
        <f t="shared" si="25"/>
        <v>0</v>
      </c>
      <c r="BL269" s="164"/>
      <c r="BM269" s="164"/>
      <c r="BN269" s="164"/>
      <c r="BO269" s="164"/>
    </row>
    <row r="270" spans="1:67" x14ac:dyDescent="0.2">
      <c r="A270" s="1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85">
        <v>115</v>
      </c>
      <c r="AZ270" s="85"/>
      <c r="BA270" s="85">
        <f t="shared" si="19"/>
        <v>0.97428652425161211</v>
      </c>
      <c r="BB270" s="85">
        <f t="shared" si="20"/>
        <v>1.9478998187840233</v>
      </c>
      <c r="BC270" s="66"/>
      <c r="BD270" s="98" t="str">
        <f t="shared" si="21"/>
        <v>NoValue</v>
      </c>
      <c r="BE270" s="85"/>
      <c r="BF270" s="100" t="str">
        <f t="shared" si="22"/>
        <v>NoValue</v>
      </c>
      <c r="BG270" s="85"/>
      <c r="BH270" s="100" t="str">
        <f t="shared" si="23"/>
        <v>NoValue</v>
      </c>
      <c r="BI270" s="66"/>
      <c r="BJ270" s="165">
        <f t="shared" si="24"/>
        <v>0</v>
      </c>
      <c r="BK270" s="165">
        <f t="shared" si="25"/>
        <v>0</v>
      </c>
      <c r="BL270" s="164"/>
      <c r="BM270" s="164"/>
      <c r="BN270" s="164"/>
      <c r="BO270" s="164"/>
    </row>
    <row r="271" spans="1:67" x14ac:dyDescent="0.2">
      <c r="A271" s="1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85">
        <v>116</v>
      </c>
      <c r="AZ271" s="85"/>
      <c r="BA271" s="85">
        <f t="shared" si="19"/>
        <v>0.97450534204260775</v>
      </c>
      <c r="BB271" s="85">
        <f t="shared" si="20"/>
        <v>1.9515696800442837</v>
      </c>
      <c r="BC271" s="66"/>
      <c r="BD271" s="98" t="str">
        <f t="shared" si="21"/>
        <v>NoValue</v>
      </c>
      <c r="BE271" s="85"/>
      <c r="BF271" s="100" t="str">
        <f t="shared" si="22"/>
        <v>NoValue</v>
      </c>
      <c r="BG271" s="85"/>
      <c r="BH271" s="100" t="str">
        <f t="shared" si="23"/>
        <v>NoValue</v>
      </c>
      <c r="BI271" s="66"/>
      <c r="BJ271" s="165">
        <f t="shared" si="24"/>
        <v>0</v>
      </c>
      <c r="BK271" s="165">
        <f t="shared" si="25"/>
        <v>0</v>
      </c>
      <c r="BL271" s="164"/>
      <c r="BM271" s="164"/>
      <c r="BN271" s="164"/>
      <c r="BO271" s="164"/>
    </row>
    <row r="272" spans="1:67" x14ac:dyDescent="0.2">
      <c r="A272" s="1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85">
        <v>117</v>
      </c>
      <c r="AZ272" s="85"/>
      <c r="BA272" s="85">
        <f t="shared" si="19"/>
        <v>0.9747204672504487</v>
      </c>
      <c r="BB272" s="85">
        <f t="shared" si="20"/>
        <v>1.955203416440686</v>
      </c>
      <c r="BC272" s="66"/>
      <c r="BD272" s="98" t="str">
        <f t="shared" si="21"/>
        <v>NoValue</v>
      </c>
      <c r="BE272" s="85"/>
      <c r="BF272" s="100" t="str">
        <f t="shared" si="22"/>
        <v>NoValue</v>
      </c>
      <c r="BG272" s="85"/>
      <c r="BH272" s="100" t="str">
        <f t="shared" si="23"/>
        <v>NoValue</v>
      </c>
      <c r="BI272" s="66"/>
      <c r="BJ272" s="165">
        <f t="shared" si="24"/>
        <v>0</v>
      </c>
      <c r="BK272" s="165">
        <f t="shared" si="25"/>
        <v>0</v>
      </c>
      <c r="BL272" s="164"/>
      <c r="BM272" s="164"/>
      <c r="BN272" s="164"/>
      <c r="BO272" s="164"/>
    </row>
    <row r="273" spans="1:67" x14ac:dyDescent="0.2">
      <c r="A273" s="1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85">
        <v>118</v>
      </c>
      <c r="AZ273" s="85"/>
      <c r="BA273" s="85">
        <f t="shared" si="19"/>
        <v>0.97493199255731322</v>
      </c>
      <c r="BB273" s="85">
        <f t="shared" si="20"/>
        <v>1.958801696160978</v>
      </c>
      <c r="BC273" s="66"/>
      <c r="BD273" s="98" t="str">
        <f t="shared" si="21"/>
        <v>NoValue</v>
      </c>
      <c r="BE273" s="85"/>
      <c r="BF273" s="100" t="str">
        <f t="shared" si="22"/>
        <v>NoValue</v>
      </c>
      <c r="BG273" s="85"/>
      <c r="BH273" s="100" t="str">
        <f t="shared" si="23"/>
        <v>NoValue</v>
      </c>
      <c r="BI273" s="66"/>
      <c r="BJ273" s="165">
        <f t="shared" si="24"/>
        <v>0</v>
      </c>
      <c r="BK273" s="165">
        <f t="shared" si="25"/>
        <v>0</v>
      </c>
      <c r="BL273" s="164"/>
      <c r="BM273" s="164"/>
      <c r="BN273" s="164"/>
      <c r="BO273" s="164"/>
    </row>
    <row r="274" spans="1:67" x14ac:dyDescent="0.2">
      <c r="A274" s="1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85">
        <v>119</v>
      </c>
      <c r="AZ274" s="85"/>
      <c r="BA274" s="85">
        <f t="shared" si="19"/>
        <v>0.97514000756957564</v>
      </c>
      <c r="BB274" s="85">
        <f t="shared" si="20"/>
        <v>1.9623651694043849</v>
      </c>
      <c r="BC274" s="66"/>
      <c r="BD274" s="98" t="str">
        <f t="shared" si="21"/>
        <v>NoValue</v>
      </c>
      <c r="BE274" s="85"/>
      <c r="BF274" s="100" t="str">
        <f t="shared" si="22"/>
        <v>NoValue</v>
      </c>
      <c r="BG274" s="85"/>
      <c r="BH274" s="100" t="str">
        <f t="shared" si="23"/>
        <v>NoValue</v>
      </c>
      <c r="BI274" s="66"/>
      <c r="BJ274" s="165">
        <f t="shared" si="24"/>
        <v>0</v>
      </c>
      <c r="BK274" s="165">
        <f t="shared" si="25"/>
        <v>0</v>
      </c>
      <c r="BL274" s="164"/>
      <c r="BM274" s="164"/>
      <c r="BN274" s="164"/>
      <c r="BO274" s="164"/>
    </row>
    <row r="275" spans="1:67" x14ac:dyDescent="0.2">
      <c r="A275" s="1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85">
        <v>120</v>
      </c>
      <c r="AZ275" s="85"/>
      <c r="BA275" s="85">
        <f t="shared" si="19"/>
        <v>0.97534459894434367</v>
      </c>
      <c r="BB275" s="85">
        <f t="shared" si="20"/>
        <v>1.9658944690142344</v>
      </c>
      <c r="BC275" s="66"/>
      <c r="BD275" s="98" t="str">
        <f>IF(BJ275&gt;0,LN(BJ275),"NoValue")</f>
        <v>NoValue</v>
      </c>
      <c r="BE275" s="85"/>
      <c r="BF275" s="100" t="str">
        <f t="shared" si="22"/>
        <v>NoValue</v>
      </c>
      <c r="BG275" s="85"/>
      <c r="BH275" s="100" t="str">
        <f t="shared" si="23"/>
        <v>NoValue</v>
      </c>
      <c r="BI275" s="66"/>
      <c r="BJ275" s="165">
        <f t="shared" si="24"/>
        <v>0</v>
      </c>
      <c r="BK275" s="165">
        <f t="shared" si="25"/>
        <v>0</v>
      </c>
      <c r="BL275" s="164"/>
      <c r="BM275" s="164"/>
      <c r="BN275" s="164"/>
      <c r="BO275" s="164"/>
    </row>
    <row r="276" spans="1:67" x14ac:dyDescent="0.2"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</row>
    <row r="277" spans="1:67" x14ac:dyDescent="0.2"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</row>
    <row r="278" spans="1:67" x14ac:dyDescent="0.2"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286" t="s">
        <v>115</v>
      </c>
      <c r="AZ278" s="286"/>
      <c r="BA278" s="286"/>
      <c r="BB278" s="286"/>
      <c r="BC278" s="66"/>
      <c r="BD278" s="110"/>
      <c r="BE278" s="110"/>
      <c r="BF278" s="110"/>
      <c r="BG278" s="110"/>
      <c r="BH278" s="110"/>
      <c r="BI278" s="111"/>
      <c r="BJ278" s="110"/>
      <c r="BK278" s="110"/>
      <c r="BL278" s="66"/>
      <c r="BM278" s="66"/>
      <c r="BN278" s="66"/>
      <c r="BO278" s="66"/>
    </row>
    <row r="279" spans="1:67" x14ac:dyDescent="0.2"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286"/>
      <c r="AZ279" s="286"/>
      <c r="BA279" s="286"/>
      <c r="BB279" s="286"/>
      <c r="BC279" s="66"/>
      <c r="BD279" s="110"/>
      <c r="BE279" s="110"/>
      <c r="BF279" s="110"/>
      <c r="BG279" s="110"/>
      <c r="BH279" s="110"/>
      <c r="BI279" s="111"/>
      <c r="BJ279" s="110"/>
      <c r="BK279" s="110"/>
      <c r="BL279" s="66"/>
      <c r="BM279" s="66"/>
      <c r="BN279" s="66"/>
      <c r="BO279" s="66"/>
    </row>
    <row r="280" spans="1:67" x14ac:dyDescent="0.2"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85"/>
      <c r="AZ280" s="85"/>
      <c r="BA280" s="85" t="s">
        <v>123</v>
      </c>
      <c r="BB280" s="85"/>
      <c r="BC280" s="66"/>
      <c r="BD280" s="112"/>
      <c r="BE280" s="111"/>
      <c r="BF280" s="113"/>
      <c r="BG280" s="114"/>
      <c r="BH280" s="114"/>
      <c r="BI280" s="114"/>
      <c r="BJ280" s="115"/>
      <c r="BK280" s="115"/>
      <c r="BL280" s="66"/>
      <c r="BM280" s="66"/>
      <c r="BN280" s="66"/>
      <c r="BO280" s="66"/>
    </row>
    <row r="281" spans="1:67" x14ac:dyDescent="0.2"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97" t="s">
        <v>80</v>
      </c>
      <c r="AZ281" s="97"/>
      <c r="BA281" s="97" t="s">
        <v>79</v>
      </c>
      <c r="BB281" s="97" t="s">
        <v>78</v>
      </c>
      <c r="BC281" s="94"/>
      <c r="BD281" s="116"/>
      <c r="BE281" s="111"/>
      <c r="BF281" s="111"/>
      <c r="BG281" s="111"/>
      <c r="BH281" s="111"/>
      <c r="BI281" s="111"/>
      <c r="BJ281" s="111"/>
      <c r="BK281" s="111"/>
      <c r="BL281" s="66"/>
      <c r="BM281" s="66"/>
      <c r="BN281" s="66"/>
      <c r="BO281" s="66"/>
    </row>
    <row r="282" spans="1:67" x14ac:dyDescent="0.2"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85">
        <v>1</v>
      </c>
      <c r="AZ282" s="85"/>
      <c r="BA282" s="85">
        <f>POWER((1-0.99),1/AY282)</f>
        <v>1.0000000000000009E-2</v>
      </c>
      <c r="BB282" s="85">
        <f>NORMSINV(BA282)</f>
        <v>-2.3263478740408408</v>
      </c>
      <c r="BC282" s="66"/>
      <c r="BD282" s="116"/>
      <c r="BE282" s="111"/>
      <c r="BF282" s="117"/>
      <c r="BG282" s="111"/>
      <c r="BH282" s="117"/>
      <c r="BI282" s="111"/>
      <c r="BJ282" s="111"/>
      <c r="BK282" s="111"/>
      <c r="BL282" s="66"/>
      <c r="BM282" s="66"/>
      <c r="BN282" s="66"/>
      <c r="BO282" s="66"/>
    </row>
    <row r="283" spans="1:67" x14ac:dyDescent="0.2"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85">
        <v>2</v>
      </c>
      <c r="AZ283" s="85"/>
      <c r="BA283" s="85">
        <f t="shared" ref="BA283:BA346" si="26">POWER((1-0.99),1/AY283)</f>
        <v>0.10000000000000005</v>
      </c>
      <c r="BB283" s="85">
        <f t="shared" ref="BB283:BB346" si="27">NORMSINV(BA283)</f>
        <v>-1.2815515655446008</v>
      </c>
      <c r="BC283" s="66"/>
      <c r="BD283" s="116"/>
      <c r="BE283" s="111"/>
      <c r="BF283" s="117"/>
      <c r="BG283" s="111"/>
      <c r="BH283" s="117"/>
      <c r="BI283" s="111"/>
      <c r="BJ283" s="111"/>
      <c r="BK283" s="111"/>
      <c r="BL283" s="66"/>
      <c r="BM283" s="66"/>
      <c r="BN283" s="66"/>
      <c r="BO283" s="66"/>
    </row>
    <row r="284" spans="1:67" x14ac:dyDescent="0.2"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85">
        <v>3</v>
      </c>
      <c r="AZ284" s="85"/>
      <c r="BA284" s="85">
        <f t="shared" si="26"/>
        <v>0.21544346900318845</v>
      </c>
      <c r="BB284" s="85">
        <f t="shared" si="27"/>
        <v>-0.78767481954636798</v>
      </c>
      <c r="BC284" s="66"/>
      <c r="BD284" s="116"/>
      <c r="BE284" s="111"/>
      <c r="BF284" s="117"/>
      <c r="BG284" s="111"/>
      <c r="BH284" s="117"/>
      <c r="BI284" s="111"/>
      <c r="BJ284" s="111"/>
      <c r="BK284" s="111"/>
      <c r="BL284" s="66"/>
      <c r="BM284" s="66"/>
      <c r="BN284" s="66"/>
      <c r="BO284" s="66"/>
    </row>
    <row r="285" spans="1:67" x14ac:dyDescent="0.2"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85">
        <v>4</v>
      </c>
      <c r="AZ285" s="85"/>
      <c r="BA285" s="85">
        <f t="shared" si="26"/>
        <v>0.316227766016838</v>
      </c>
      <c r="BB285" s="85">
        <f t="shared" si="27"/>
        <v>-0.4782735323761626</v>
      </c>
      <c r="BC285" s="66"/>
      <c r="BD285" s="116"/>
      <c r="BE285" s="111"/>
      <c r="BF285" s="117"/>
      <c r="BG285" s="111"/>
      <c r="BH285" s="117"/>
      <c r="BI285" s="111"/>
      <c r="BJ285" s="111"/>
      <c r="BK285" s="111"/>
      <c r="BL285" s="66"/>
      <c r="BM285" s="66"/>
      <c r="BN285" s="66"/>
      <c r="BO285" s="66"/>
    </row>
    <row r="286" spans="1:67" x14ac:dyDescent="0.2"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85">
        <v>5</v>
      </c>
      <c r="AZ286" s="85"/>
      <c r="BA286" s="85">
        <f t="shared" si="26"/>
        <v>0.39810717055349726</v>
      </c>
      <c r="BB286" s="85">
        <f t="shared" si="27"/>
        <v>-0.2582495215075139</v>
      </c>
      <c r="BC286" s="66"/>
      <c r="BD286" s="116"/>
      <c r="BE286" s="111"/>
      <c r="BF286" s="117"/>
      <c r="BG286" s="111"/>
      <c r="BH286" s="117"/>
      <c r="BI286" s="111"/>
      <c r="BJ286" s="111"/>
      <c r="BK286" s="111"/>
      <c r="BL286" s="66"/>
      <c r="BM286" s="66"/>
      <c r="BN286" s="66"/>
      <c r="BO286" s="66"/>
    </row>
    <row r="287" spans="1:67" x14ac:dyDescent="0.2"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85">
        <v>6</v>
      </c>
      <c r="AZ287" s="85"/>
      <c r="BA287" s="85">
        <f t="shared" si="26"/>
        <v>0.46415888336127797</v>
      </c>
      <c r="BB287" s="85">
        <f t="shared" si="27"/>
        <v>-8.9961553553720347E-2</v>
      </c>
      <c r="BC287" s="66"/>
      <c r="BD287" s="116"/>
      <c r="BE287" s="111"/>
      <c r="BF287" s="117"/>
      <c r="BG287" s="111"/>
      <c r="BH287" s="117"/>
      <c r="BI287" s="111"/>
      <c r="BJ287" s="111"/>
      <c r="BK287" s="111"/>
      <c r="BL287" s="66"/>
      <c r="BM287" s="66"/>
      <c r="BN287" s="66"/>
      <c r="BO287" s="66"/>
    </row>
    <row r="288" spans="1:67" x14ac:dyDescent="0.2"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85">
        <v>7</v>
      </c>
      <c r="AZ288" s="85"/>
      <c r="BA288" s="85">
        <f t="shared" si="26"/>
        <v>0.51794746792312119</v>
      </c>
      <c r="BB288" s="85">
        <f t="shared" si="27"/>
        <v>4.5002816292268384E-2</v>
      </c>
      <c r="BC288" s="66"/>
      <c r="BD288" s="116"/>
      <c r="BE288" s="111"/>
      <c r="BF288" s="117"/>
      <c r="BG288" s="111"/>
      <c r="BH288" s="117"/>
      <c r="BI288" s="111"/>
      <c r="BJ288" s="111"/>
      <c r="BK288" s="111"/>
      <c r="BL288" s="66"/>
      <c r="BM288" s="66"/>
      <c r="BN288" s="66"/>
      <c r="BO288" s="66"/>
    </row>
    <row r="289" spans="21:67" x14ac:dyDescent="0.2"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85">
        <v>8</v>
      </c>
      <c r="AZ289" s="85"/>
      <c r="BA289" s="85">
        <f t="shared" si="26"/>
        <v>0.56234132519034907</v>
      </c>
      <c r="BB289" s="85">
        <f t="shared" si="27"/>
        <v>0.15690800666514135</v>
      </c>
      <c r="BC289" s="66"/>
      <c r="BD289" s="116"/>
      <c r="BE289" s="111"/>
      <c r="BF289" s="117"/>
      <c r="BG289" s="111"/>
      <c r="BH289" s="117"/>
      <c r="BI289" s="111"/>
      <c r="BJ289" s="111"/>
      <c r="BK289" s="111"/>
      <c r="BL289" s="66"/>
      <c r="BM289" s="66"/>
      <c r="BN289" s="66"/>
      <c r="BO289" s="66"/>
    </row>
    <row r="290" spans="21:67" x14ac:dyDescent="0.2"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85">
        <v>9</v>
      </c>
      <c r="AZ290" s="85"/>
      <c r="BA290" s="85">
        <f t="shared" si="26"/>
        <v>0.59948425031894104</v>
      </c>
      <c r="BB290" s="85">
        <f t="shared" si="27"/>
        <v>0.2520123739924357</v>
      </c>
      <c r="BC290" s="66"/>
      <c r="BD290" s="116"/>
      <c r="BE290" s="111"/>
      <c r="BF290" s="117"/>
      <c r="BG290" s="111"/>
      <c r="BH290" s="117"/>
      <c r="BI290" s="111"/>
      <c r="BJ290" s="111"/>
      <c r="BK290" s="111"/>
      <c r="BL290" s="66"/>
      <c r="BM290" s="66"/>
      <c r="BN290" s="66"/>
      <c r="BO290" s="66"/>
    </row>
    <row r="291" spans="21:67" x14ac:dyDescent="0.2"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85">
        <v>10</v>
      </c>
      <c r="AZ291" s="85"/>
      <c r="BA291" s="85">
        <f t="shared" si="26"/>
        <v>0.63095734448019325</v>
      </c>
      <c r="BB291" s="85">
        <f t="shared" si="27"/>
        <v>0.33438996468698806</v>
      </c>
      <c r="BC291" s="66"/>
      <c r="BD291" s="116"/>
      <c r="BE291" s="111"/>
      <c r="BF291" s="117"/>
      <c r="BG291" s="111"/>
      <c r="BH291" s="117"/>
      <c r="BI291" s="111"/>
      <c r="BJ291" s="111"/>
      <c r="BK291" s="111"/>
      <c r="BL291" s="66"/>
      <c r="BM291" s="66"/>
      <c r="BN291" s="66"/>
      <c r="BO291" s="66"/>
    </row>
    <row r="292" spans="21:67" x14ac:dyDescent="0.2"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85">
        <v>11</v>
      </c>
      <c r="AZ292" s="85"/>
      <c r="BA292" s="85">
        <f t="shared" si="26"/>
        <v>0.65793322465756798</v>
      </c>
      <c r="BB292" s="85">
        <f t="shared" si="27"/>
        <v>0.40682904768917444</v>
      </c>
      <c r="BC292" s="66"/>
      <c r="BD292" s="116"/>
      <c r="BE292" s="111"/>
      <c r="BF292" s="117"/>
      <c r="BG292" s="111"/>
      <c r="BH292" s="117"/>
      <c r="BI292" s="111"/>
      <c r="BJ292" s="111"/>
      <c r="BK292" s="111"/>
      <c r="BL292" s="66"/>
      <c r="BM292" s="66"/>
      <c r="BN292" s="66"/>
      <c r="BO292" s="66"/>
    </row>
    <row r="293" spans="21:67" x14ac:dyDescent="0.2"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85">
        <v>12</v>
      </c>
      <c r="AZ293" s="85"/>
      <c r="BA293" s="85">
        <f t="shared" si="26"/>
        <v>0.68129206905796136</v>
      </c>
      <c r="BB293" s="85">
        <f t="shared" si="27"/>
        <v>0.47131492103221717</v>
      </c>
      <c r="BC293" s="66"/>
      <c r="BD293" s="116"/>
      <c r="BE293" s="111"/>
      <c r="BF293" s="117"/>
      <c r="BG293" s="111"/>
      <c r="BH293" s="117"/>
      <c r="BI293" s="111"/>
      <c r="BJ293" s="111"/>
      <c r="BK293" s="111"/>
      <c r="BL293" s="66"/>
      <c r="BM293" s="66"/>
      <c r="BN293" s="66"/>
      <c r="BO293" s="66"/>
    </row>
    <row r="294" spans="21:67" x14ac:dyDescent="0.2"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85">
        <v>13</v>
      </c>
      <c r="AZ294" s="85"/>
      <c r="BA294" s="85">
        <f t="shared" si="26"/>
        <v>0.70170382867038283</v>
      </c>
      <c r="BB294" s="85">
        <f t="shared" si="27"/>
        <v>0.52930722751576198</v>
      </c>
      <c r="BC294" s="66"/>
      <c r="BD294" s="116"/>
      <c r="BE294" s="111"/>
      <c r="BF294" s="117"/>
      <c r="BG294" s="111"/>
      <c r="BH294" s="117"/>
      <c r="BI294" s="111"/>
      <c r="BJ294" s="111"/>
      <c r="BK294" s="111"/>
      <c r="BL294" s="66"/>
      <c r="BM294" s="66"/>
      <c r="BN294" s="66"/>
      <c r="BO294" s="66"/>
    </row>
    <row r="295" spans="21:67" x14ac:dyDescent="0.2"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85">
        <v>14</v>
      </c>
      <c r="AZ295" s="85"/>
      <c r="BA295" s="85">
        <f t="shared" si="26"/>
        <v>0.71968567300115205</v>
      </c>
      <c r="BB295" s="85">
        <f t="shared" si="27"/>
        <v>0.58190799643167812</v>
      </c>
      <c r="BC295" s="66"/>
      <c r="BD295" s="116"/>
      <c r="BE295" s="111"/>
      <c r="BF295" s="117"/>
      <c r="BG295" s="111"/>
      <c r="BH295" s="117"/>
      <c r="BI295" s="111"/>
      <c r="BJ295" s="111"/>
      <c r="BK295" s="111"/>
      <c r="BL295" s="66"/>
      <c r="BM295" s="66"/>
      <c r="BN295" s="66"/>
      <c r="BO295" s="66"/>
    </row>
    <row r="296" spans="21:67" x14ac:dyDescent="0.2"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85">
        <v>15</v>
      </c>
      <c r="AZ296" s="85"/>
      <c r="BA296" s="85">
        <f t="shared" si="26"/>
        <v>0.73564225445964138</v>
      </c>
      <c r="BB296" s="85">
        <f t="shared" si="27"/>
        <v>0.62996804565666753</v>
      </c>
      <c r="BC296" s="66"/>
      <c r="BD296" s="116"/>
      <c r="BE296" s="111"/>
      <c r="BF296" s="117"/>
      <c r="BG296" s="111"/>
      <c r="BH296" s="117"/>
      <c r="BI296" s="111"/>
      <c r="BJ296" s="111"/>
      <c r="BK296" s="111"/>
      <c r="BL296" s="66"/>
      <c r="BM296" s="66"/>
      <c r="BN296" s="66"/>
      <c r="BO296" s="66"/>
    </row>
    <row r="297" spans="21:67" x14ac:dyDescent="0.2"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85">
        <v>16</v>
      </c>
      <c r="AZ297" s="85"/>
      <c r="BA297" s="85">
        <f t="shared" si="26"/>
        <v>0.74989420933245587</v>
      </c>
      <c r="BB297" s="85">
        <f t="shared" si="27"/>
        <v>0.67415687860309825</v>
      </c>
      <c r="BC297" s="66"/>
      <c r="BD297" s="116"/>
      <c r="BE297" s="111"/>
      <c r="BF297" s="117"/>
      <c r="BG297" s="111"/>
      <c r="BH297" s="117"/>
      <c r="BI297" s="111"/>
      <c r="BJ297" s="111"/>
      <c r="BK297" s="111"/>
      <c r="BL297" s="66"/>
      <c r="BM297" s="66"/>
      <c r="BN297" s="66"/>
      <c r="BO297" s="66"/>
    </row>
    <row r="298" spans="21:67" x14ac:dyDescent="0.2"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85">
        <v>17</v>
      </c>
      <c r="AZ298" s="85"/>
      <c r="BA298" s="85">
        <f t="shared" si="26"/>
        <v>0.76269858590234441</v>
      </c>
      <c r="BB298" s="85">
        <f t="shared" si="27"/>
        <v>0.71501005818519947</v>
      </c>
      <c r="BC298" s="66"/>
      <c r="BD298" s="116"/>
      <c r="BE298" s="111"/>
      <c r="BF298" s="117"/>
      <c r="BG298" s="111"/>
      <c r="BH298" s="117"/>
      <c r="BI298" s="111"/>
      <c r="BJ298" s="111"/>
      <c r="BK298" s="111"/>
      <c r="BL298" s="66"/>
      <c r="BM298" s="66"/>
      <c r="BN298" s="66"/>
      <c r="BO298" s="66"/>
    </row>
    <row r="299" spans="21:67" x14ac:dyDescent="0.2"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85">
        <v>18</v>
      </c>
      <c r="AZ299" s="85"/>
      <c r="BA299" s="85">
        <f t="shared" si="26"/>
        <v>0.77426368268112711</v>
      </c>
      <c r="BB299" s="85">
        <f t="shared" si="27"/>
        <v>0.752962190727408</v>
      </c>
      <c r="BC299" s="66"/>
      <c r="BD299" s="116"/>
      <c r="BE299" s="111"/>
      <c r="BF299" s="117"/>
      <c r="BG299" s="111"/>
      <c r="BH299" s="117"/>
      <c r="BI299" s="111"/>
      <c r="BJ299" s="111"/>
      <c r="BK299" s="111"/>
      <c r="BL299" s="66"/>
      <c r="BM299" s="66"/>
      <c r="BN299" s="66"/>
      <c r="BO299" s="66"/>
    </row>
    <row r="300" spans="21:67" x14ac:dyDescent="0.2"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85">
        <v>19</v>
      </c>
      <c r="AZ300" s="85"/>
      <c r="BA300" s="85">
        <f t="shared" si="26"/>
        <v>0.78475997035146128</v>
      </c>
      <c r="BB300" s="85">
        <f t="shared" si="27"/>
        <v>0.78837043452811684</v>
      </c>
      <c r="BC300" s="66"/>
      <c r="BD300" s="116"/>
      <c r="BE300" s="111"/>
      <c r="BF300" s="117"/>
      <c r="BG300" s="111"/>
      <c r="BH300" s="117"/>
      <c r="BI300" s="111"/>
      <c r="BJ300" s="111"/>
      <c r="BK300" s="111"/>
      <c r="BL300" s="66"/>
      <c r="BM300" s="66"/>
      <c r="BN300" s="66"/>
      <c r="BO300" s="66"/>
    </row>
    <row r="301" spans="21:67" x14ac:dyDescent="0.2"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85">
        <v>20</v>
      </c>
      <c r="AZ301" s="85"/>
      <c r="BA301" s="85">
        <f t="shared" si="26"/>
        <v>0.79432823472428149</v>
      </c>
      <c r="BB301" s="85">
        <f t="shared" si="27"/>
        <v>0.8215316028830929</v>
      </c>
      <c r="BC301" s="66"/>
      <c r="BD301" s="116"/>
      <c r="BE301" s="111"/>
      <c r="BF301" s="117"/>
      <c r="BG301" s="111"/>
      <c r="BH301" s="117"/>
      <c r="BI301" s="111"/>
      <c r="BJ301" s="111"/>
      <c r="BK301" s="111"/>
      <c r="BL301" s="66"/>
      <c r="BM301" s="66"/>
      <c r="BN301" s="66"/>
      <c r="BO301" s="66"/>
    </row>
    <row r="302" spans="21:67" x14ac:dyDescent="0.2"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85">
        <v>21</v>
      </c>
      <c r="AZ302" s="85"/>
      <c r="BA302" s="85">
        <f t="shared" si="26"/>
        <v>0.80308572213915141</v>
      </c>
      <c r="BB302" s="85">
        <f t="shared" si="27"/>
        <v>0.85269483531129964</v>
      </c>
      <c r="BC302" s="66"/>
      <c r="BD302" s="116"/>
      <c r="BE302" s="111"/>
      <c r="BF302" s="117"/>
      <c r="BG302" s="111"/>
      <c r="BH302" s="117"/>
      <c r="BI302" s="111"/>
      <c r="BJ302" s="111"/>
      <c r="BK302" s="111"/>
      <c r="BL302" s="66"/>
      <c r="BM302" s="66"/>
      <c r="BN302" s="66"/>
      <c r="BO302" s="66"/>
    </row>
    <row r="303" spans="21:67" x14ac:dyDescent="0.2"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85">
        <v>22</v>
      </c>
      <c r="AZ303" s="85"/>
      <c r="BA303" s="85">
        <f t="shared" si="26"/>
        <v>0.81113083078968706</v>
      </c>
      <c r="BB303" s="85">
        <f t="shared" si="27"/>
        <v>0.88207113884446242</v>
      </c>
      <c r="BC303" s="66"/>
      <c r="BD303" s="116"/>
      <c r="BE303" s="111"/>
      <c r="BF303" s="117"/>
      <c r="BG303" s="111"/>
      <c r="BH303" s="117"/>
      <c r="BI303" s="111"/>
      <c r="BJ303" s="111"/>
      <c r="BK303" s="111"/>
      <c r="BL303" s="66"/>
      <c r="BM303" s="66"/>
      <c r="BN303" s="66"/>
      <c r="BO303" s="66"/>
    </row>
    <row r="304" spans="21:67" x14ac:dyDescent="0.2"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85">
        <v>23</v>
      </c>
      <c r="AZ304" s="85"/>
      <c r="BA304" s="85">
        <f t="shared" si="26"/>
        <v>0.81854673070690287</v>
      </c>
      <c r="BB304" s="85">
        <f t="shared" si="27"/>
        <v>0.90984067781184363</v>
      </c>
      <c r="BC304" s="66"/>
      <c r="BD304" s="116"/>
      <c r="BE304" s="111"/>
      <c r="BF304" s="117"/>
      <c r="BG304" s="111"/>
      <c r="BH304" s="117"/>
      <c r="BI304" s="111"/>
      <c r="BJ304" s="111"/>
      <c r="BK304" s="111"/>
      <c r="BL304" s="66"/>
      <c r="BM304" s="66"/>
      <c r="BN304" s="66"/>
      <c r="BO304" s="66"/>
    </row>
    <row r="305" spans="21:67" x14ac:dyDescent="0.2"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85">
        <v>24</v>
      </c>
      <c r="AZ305" s="85"/>
      <c r="BA305" s="85">
        <f t="shared" si="26"/>
        <v>0.82540418526801851</v>
      </c>
      <c r="BB305" s="85">
        <f t="shared" si="27"/>
        <v>0.93615841702808422</v>
      </c>
      <c r="BC305" s="66"/>
      <c r="BD305" s="116"/>
      <c r="BE305" s="111"/>
      <c r="BF305" s="117"/>
      <c r="BG305" s="111"/>
      <c r="BH305" s="117"/>
      <c r="BI305" s="111"/>
      <c r="BJ305" s="111"/>
      <c r="BK305" s="111"/>
      <c r="BL305" s="66"/>
      <c r="BM305" s="66"/>
      <c r="BN305" s="66"/>
      <c r="BO305" s="66"/>
    </row>
    <row r="306" spans="21:67" x14ac:dyDescent="0.2"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85">
        <v>25</v>
      </c>
      <c r="AZ306" s="85"/>
      <c r="BA306" s="85">
        <f t="shared" si="26"/>
        <v>0.83176377110267097</v>
      </c>
      <c r="BB306" s="85">
        <f t="shared" si="27"/>
        <v>0.96115854264487877</v>
      </c>
      <c r="BC306" s="66"/>
      <c r="BD306" s="116"/>
      <c r="BE306" s="111"/>
      <c r="BF306" s="117"/>
      <c r="BG306" s="111"/>
      <c r="BH306" s="117"/>
      <c r="BI306" s="111"/>
      <c r="BJ306" s="111"/>
      <c r="BK306" s="111"/>
      <c r="BL306" s="66"/>
      <c r="BM306" s="66"/>
      <c r="BN306" s="66"/>
      <c r="BO306" s="66"/>
    </row>
    <row r="307" spans="21:67" x14ac:dyDescent="0.2"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85">
        <v>26</v>
      </c>
      <c r="AZ307" s="85"/>
      <c r="BA307" s="85">
        <f t="shared" si="26"/>
        <v>0.83767764006829193</v>
      </c>
      <c r="BB307" s="85">
        <f t="shared" si="27"/>
        <v>0.98495796321028384</v>
      </c>
      <c r="BC307" s="66"/>
      <c r="BD307" s="116"/>
      <c r="BE307" s="111"/>
      <c r="BF307" s="117"/>
      <c r="BG307" s="111"/>
      <c r="BH307" s="117"/>
      <c r="BI307" s="111"/>
      <c r="BJ307" s="111"/>
      <c r="BK307" s="111"/>
      <c r="BL307" s="66"/>
      <c r="BM307" s="66"/>
      <c r="BN307" s="66"/>
      <c r="BO307" s="66"/>
    </row>
    <row r="308" spans="21:67" x14ac:dyDescent="0.2"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85">
        <v>27</v>
      </c>
      <c r="AZ308" s="85"/>
      <c r="BA308" s="85">
        <f t="shared" si="26"/>
        <v>0.84319092928662576</v>
      </c>
      <c r="BB308" s="85">
        <f t="shared" si="27"/>
        <v>1.0076591099672403</v>
      </c>
      <c r="BC308" s="66"/>
      <c r="BD308" s="116"/>
      <c r="BE308" s="111"/>
      <c r="BF308" s="117"/>
      <c r="BG308" s="111"/>
      <c r="BH308" s="117"/>
      <c r="BI308" s="111"/>
      <c r="BJ308" s="111"/>
      <c r="BK308" s="111"/>
      <c r="BL308" s="66"/>
      <c r="BM308" s="66"/>
      <c r="BN308" s="66"/>
      <c r="BO308" s="66"/>
    </row>
    <row r="309" spans="21:67" x14ac:dyDescent="0.2"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85">
        <v>28</v>
      </c>
      <c r="AZ309" s="85"/>
      <c r="BA309" s="85">
        <f t="shared" si="26"/>
        <v>0.84834289824407205</v>
      </c>
      <c r="BB309" s="85">
        <f t="shared" si="27"/>
        <v>1.0293521971685169</v>
      </c>
      <c r="BC309" s="66"/>
      <c r="BD309" s="116"/>
      <c r="BE309" s="111"/>
      <c r="BF309" s="117"/>
      <c r="BG309" s="111"/>
      <c r="BH309" s="117"/>
      <c r="BI309" s="111"/>
      <c r="BJ309" s="111"/>
      <c r="BK309" s="111"/>
      <c r="BL309" s="66"/>
      <c r="BM309" s="66"/>
      <c r="BN309" s="66"/>
      <c r="BO309" s="66"/>
    </row>
    <row r="310" spans="21:67" x14ac:dyDescent="0.2"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85">
        <v>29</v>
      </c>
      <c r="AZ310" s="85"/>
      <c r="BA310" s="85">
        <f t="shared" si="26"/>
        <v>0.85316785241728088</v>
      </c>
      <c r="BB310" s="85">
        <f t="shared" si="27"/>
        <v>1.0501170619298184</v>
      </c>
      <c r="BC310" s="66"/>
      <c r="BD310" s="116"/>
      <c r="BE310" s="111"/>
      <c r="BF310" s="117"/>
      <c r="BG310" s="111"/>
      <c r="BH310" s="117"/>
      <c r="BI310" s="111"/>
      <c r="BJ310" s="111"/>
      <c r="BK310" s="111"/>
      <c r="BL310" s="66"/>
      <c r="BM310" s="66"/>
      <c r="BN310" s="66"/>
      <c r="BO310" s="66"/>
    </row>
    <row r="311" spans="21:67" x14ac:dyDescent="0.2"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85">
        <v>30</v>
      </c>
      <c r="AZ311" s="85"/>
      <c r="BA311" s="85">
        <f t="shared" si="26"/>
        <v>0.85769589859089412</v>
      </c>
      <c r="BB311" s="85">
        <f t="shared" si="27"/>
        <v>1.0700246735169812</v>
      </c>
      <c r="BC311" s="66"/>
      <c r="BD311" s="116"/>
      <c r="BE311" s="111"/>
      <c r="BF311" s="117"/>
      <c r="BG311" s="111"/>
      <c r="BH311" s="117"/>
      <c r="BI311" s="111"/>
      <c r="BJ311" s="111"/>
      <c r="BK311" s="111"/>
      <c r="BL311" s="66"/>
      <c r="BM311" s="66"/>
      <c r="BN311" s="66"/>
      <c r="BO311" s="66"/>
    </row>
    <row r="312" spans="21:67" x14ac:dyDescent="0.2"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85">
        <v>31</v>
      </c>
      <c r="AZ312" s="85"/>
      <c r="BA312" s="85">
        <f t="shared" si="26"/>
        <v>0.86195356647530308</v>
      </c>
      <c r="BB312" s="85">
        <f t="shared" si="27"/>
        <v>1.0891383804138643</v>
      </c>
      <c r="BC312" s="66"/>
      <c r="BD312" s="116"/>
      <c r="BE312" s="111"/>
      <c r="BF312" s="117"/>
      <c r="BG312" s="111"/>
      <c r="BH312" s="117"/>
      <c r="BI312" s="111"/>
      <c r="BJ312" s="111"/>
      <c r="BK312" s="111"/>
      <c r="BL312" s="66"/>
      <c r="BM312" s="66"/>
      <c r="BN312" s="66"/>
      <c r="BO312" s="66"/>
    </row>
    <row r="313" spans="21:67" x14ac:dyDescent="0.2"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85">
        <v>32</v>
      </c>
      <c r="AZ313" s="85"/>
      <c r="BA313" s="85">
        <f t="shared" si="26"/>
        <v>0.86596432336006535</v>
      </c>
      <c r="BB313" s="85">
        <f t="shared" si="27"/>
        <v>1.1075149476562545</v>
      </c>
      <c r="BC313" s="66"/>
      <c r="BD313" s="116"/>
      <c r="BE313" s="111"/>
      <c r="BF313" s="117"/>
      <c r="BG313" s="111"/>
      <c r="BH313" s="117"/>
      <c r="BI313" s="111"/>
      <c r="BJ313" s="111"/>
      <c r="BK313" s="111"/>
      <c r="BL313" s="66"/>
      <c r="BM313" s="66"/>
      <c r="BN313" s="66"/>
      <c r="BO313" s="66"/>
    </row>
    <row r="314" spans="21:67" x14ac:dyDescent="0.2"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85">
        <v>33</v>
      </c>
      <c r="AZ314" s="85"/>
      <c r="BA314" s="85">
        <f t="shared" si="26"/>
        <v>0.86974900261778332</v>
      </c>
      <c r="BB314" s="85">
        <f t="shared" si="27"/>
        <v>1.125205425112858</v>
      </c>
      <c r="BC314" s="66"/>
      <c r="BD314" s="116"/>
      <c r="BE314" s="111"/>
      <c r="BF314" s="117"/>
      <c r="BG314" s="111"/>
      <c r="BH314" s="117"/>
      <c r="BI314" s="111"/>
      <c r="BJ314" s="111"/>
      <c r="BK314" s="111"/>
      <c r="BL314" s="66"/>
      <c r="BM314" s="66"/>
      <c r="BN314" s="66"/>
      <c r="BO314" s="66"/>
    </row>
    <row r="315" spans="21:67" x14ac:dyDescent="0.2"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85">
        <v>34</v>
      </c>
      <c r="AZ315" s="85"/>
      <c r="BA315" s="85">
        <f t="shared" si="26"/>
        <v>0.87332616238284333</v>
      </c>
      <c r="BB315" s="85">
        <f t="shared" si="27"/>
        <v>1.1422558785195105</v>
      </c>
      <c r="BC315" s="66"/>
      <c r="BD315" s="116"/>
      <c r="BE315" s="111"/>
      <c r="BF315" s="117"/>
      <c r="BG315" s="111"/>
      <c r="BH315" s="117"/>
      <c r="BI315" s="111"/>
      <c r="BJ315" s="111"/>
      <c r="BK315" s="111"/>
      <c r="BL315" s="66"/>
      <c r="BM315" s="66"/>
      <c r="BN315" s="66"/>
      <c r="BO315" s="66"/>
    </row>
    <row r="316" spans="21:67" x14ac:dyDescent="0.2"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85">
        <v>35</v>
      </c>
      <c r="AZ316" s="85"/>
      <c r="BA316" s="85">
        <f t="shared" si="26"/>
        <v>0.87671238729686829</v>
      </c>
      <c r="BB316" s="85">
        <f t="shared" si="27"/>
        <v>1.1587080083357935</v>
      </c>
      <c r="BC316" s="66"/>
      <c r="BD316" s="116"/>
      <c r="BE316" s="111"/>
      <c r="BF316" s="117"/>
      <c r="BG316" s="111"/>
      <c r="BH316" s="117"/>
      <c r="BI316" s="111"/>
      <c r="BJ316" s="111"/>
      <c r="BK316" s="111"/>
      <c r="BL316" s="66"/>
      <c r="BM316" s="66"/>
      <c r="BN316" s="66"/>
      <c r="BO316" s="66"/>
    </row>
    <row r="317" spans="21:67" x14ac:dyDescent="0.2"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85">
        <v>36</v>
      </c>
      <c r="AZ317" s="85"/>
      <c r="BA317" s="85">
        <f t="shared" si="26"/>
        <v>0.87992254356910704</v>
      </c>
      <c r="BB317" s="85">
        <f t="shared" si="27"/>
        <v>1.1745996763336164</v>
      </c>
      <c r="BC317" s="66"/>
      <c r="BD317" s="116"/>
      <c r="BE317" s="111"/>
      <c r="BF317" s="117"/>
      <c r="BG317" s="111"/>
      <c r="BH317" s="117"/>
      <c r="BI317" s="111"/>
      <c r="BJ317" s="111"/>
      <c r="BK317" s="111"/>
      <c r="BL317" s="66"/>
      <c r="BM317" s="66"/>
      <c r="BN317" s="66"/>
      <c r="BO317" s="66"/>
    </row>
    <row r="318" spans="21:67" x14ac:dyDescent="0.2"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85">
        <v>37</v>
      </c>
      <c r="AZ318" s="85"/>
      <c r="BA318" s="85">
        <f t="shared" si="26"/>
        <v>0.88296999554940903</v>
      </c>
      <c r="BB318" s="85">
        <f t="shared" si="27"/>
        <v>1.1899653558423671</v>
      </c>
      <c r="BC318" s="66"/>
      <c r="BD318" s="116"/>
      <c r="BE318" s="111"/>
      <c r="BF318" s="117"/>
      <c r="BG318" s="111"/>
      <c r="BH318" s="117"/>
      <c r="BI318" s="111"/>
      <c r="BJ318" s="111"/>
      <c r="BK318" s="111"/>
      <c r="BL318" s="66"/>
      <c r="BM318" s="66"/>
      <c r="BN318" s="66"/>
      <c r="BO318" s="66"/>
    </row>
    <row r="319" spans="21:67" x14ac:dyDescent="0.2"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85">
        <v>38</v>
      </c>
      <c r="AZ319" s="85"/>
      <c r="BA319" s="85">
        <f t="shared" si="26"/>
        <v>0.88586679041008265</v>
      </c>
      <c r="BB319" s="85">
        <f t="shared" si="27"/>
        <v>1.2048365184732688</v>
      </c>
      <c r="BC319" s="66"/>
      <c r="BD319" s="116"/>
      <c r="BE319" s="111"/>
      <c r="BF319" s="117"/>
      <c r="BG319" s="111"/>
      <c r="BH319" s="117"/>
      <c r="BI319" s="111"/>
      <c r="BJ319" s="111"/>
      <c r="BK319" s="111"/>
      <c r="BL319" s="66"/>
      <c r="BM319" s="66"/>
      <c r="BN319" s="66"/>
      <c r="BO319" s="66"/>
    </row>
    <row r="320" spans="21:67" x14ac:dyDescent="0.2"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85">
        <v>39</v>
      </c>
      <c r="AZ320" s="85"/>
      <c r="BA320" s="85">
        <f t="shared" si="26"/>
        <v>0.88862381627434039</v>
      </c>
      <c r="BB320" s="85">
        <f t="shared" si="27"/>
        <v>1.2192419677130799</v>
      </c>
      <c r="BC320" s="66"/>
      <c r="BD320" s="116"/>
      <c r="BE320" s="111"/>
      <c r="BF320" s="117"/>
      <c r="BG320" s="111"/>
      <c r="BH320" s="117"/>
      <c r="BI320" s="111"/>
      <c r="BJ320" s="111"/>
      <c r="BK320" s="111"/>
      <c r="BL320" s="66"/>
      <c r="BM320" s="66"/>
      <c r="BN320" s="66"/>
      <c r="BO320" s="66"/>
    </row>
    <row r="321" spans="21:67" x14ac:dyDescent="0.2"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85">
        <v>40</v>
      </c>
      <c r="AZ321" s="85"/>
      <c r="BA321" s="85">
        <f t="shared" si="26"/>
        <v>0.89125093813374556</v>
      </c>
      <c r="BB321" s="85">
        <f t="shared" si="27"/>
        <v>1.2332081278563189</v>
      </c>
      <c r="BC321" s="66"/>
      <c r="BD321" s="116"/>
      <c r="BE321" s="111"/>
      <c r="BF321" s="117"/>
      <c r="BG321" s="111"/>
      <c r="BH321" s="117"/>
      <c r="BI321" s="111"/>
      <c r="BJ321" s="111"/>
      <c r="BK321" s="111"/>
      <c r="BL321" s="66"/>
      <c r="BM321" s="66"/>
      <c r="BN321" s="66"/>
      <c r="BO321" s="66"/>
    </row>
    <row r="322" spans="21:67" x14ac:dyDescent="0.2"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85">
        <v>41</v>
      </c>
      <c r="AZ322" s="85"/>
      <c r="BA322" s="85">
        <f t="shared" si="26"/>
        <v>0.8937571151054241</v>
      </c>
      <c r="BB322" s="85">
        <f t="shared" si="27"/>
        <v>1.2467592952182935</v>
      </c>
      <c r="BC322" s="66"/>
      <c r="BD322" s="116"/>
      <c r="BE322" s="111"/>
      <c r="BF322" s="117"/>
      <c r="BG322" s="111"/>
      <c r="BH322" s="117"/>
      <c r="BI322" s="111"/>
      <c r="BJ322" s="111"/>
      <c r="BK322" s="111"/>
      <c r="BL322" s="66"/>
      <c r="BM322" s="66"/>
      <c r="BN322" s="66"/>
      <c r="BO322" s="66"/>
    </row>
    <row r="323" spans="21:67" x14ac:dyDescent="0.2"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85">
        <v>42</v>
      </c>
      <c r="AZ323" s="85"/>
      <c r="BA323" s="85">
        <f t="shared" si="26"/>
        <v>0.89615050194660462</v>
      </c>
      <c r="BB323" s="85">
        <f t="shared" si="27"/>
        <v>1.2599178573498919</v>
      </c>
      <c r="BC323" s="66"/>
      <c r="BD323" s="116"/>
      <c r="BE323" s="111"/>
      <c r="BF323" s="117"/>
      <c r="BG323" s="111"/>
      <c r="BH323" s="117"/>
      <c r="BI323" s="111"/>
      <c r="BJ323" s="111"/>
      <c r="BK323" s="111"/>
      <c r="BL323" s="66"/>
      <c r="BM323" s="66"/>
      <c r="BN323" s="66"/>
      <c r="BO323" s="66"/>
    </row>
    <row r="324" spans="21:67" x14ac:dyDescent="0.2"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85">
        <v>43</v>
      </c>
      <c r="AZ324" s="85"/>
      <c r="BA324" s="85">
        <f t="shared" si="26"/>
        <v>0.89843853723490197</v>
      </c>
      <c r="BB324" s="85">
        <f t="shared" si="27"/>
        <v>1.2727044849924158</v>
      </c>
      <c r="BC324" s="66"/>
      <c r="BD324" s="116"/>
      <c r="BE324" s="111"/>
      <c r="BF324" s="117"/>
      <c r="BG324" s="111"/>
      <c r="BH324" s="117"/>
      <c r="BI324" s="111"/>
      <c r="BJ324" s="111"/>
      <c r="BK324" s="111"/>
      <c r="BL324" s="66"/>
      <c r="BM324" s="66"/>
      <c r="BN324" s="66"/>
      <c r="BO324" s="66"/>
    </row>
    <row r="325" spans="21:67" x14ac:dyDescent="0.2"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85">
        <v>44</v>
      </c>
      <c r="AZ325" s="85"/>
      <c r="BA325" s="85">
        <f t="shared" si="26"/>
        <v>0.90062802021127852</v>
      </c>
      <c r="BB325" s="85">
        <f t="shared" si="27"/>
        <v>1.2851383007157184</v>
      </c>
      <c r="BC325" s="66"/>
      <c r="BD325" s="116"/>
      <c r="BE325" s="111"/>
      <c r="BF325" s="117"/>
      <c r="BG325" s="111"/>
      <c r="BH325" s="117"/>
      <c r="BI325" s="111"/>
      <c r="BJ325" s="111"/>
      <c r="BK325" s="111"/>
      <c r="BL325" s="66"/>
      <c r="BM325" s="66"/>
      <c r="BN325" s="66"/>
      <c r="BO325" s="66"/>
    </row>
    <row r="326" spans="21:67" x14ac:dyDescent="0.2"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85">
        <v>45</v>
      </c>
      <c r="AZ326" s="85"/>
      <c r="BA326" s="85">
        <f t="shared" si="26"/>
        <v>0.90272517794845752</v>
      </c>
      <c r="BB326" s="85">
        <f t="shared" si="27"/>
        <v>1.297237027536154</v>
      </c>
      <c r="BC326" s="66"/>
      <c r="BD326" s="116"/>
      <c r="BE326" s="111"/>
      <c r="BF326" s="117"/>
      <c r="BG326" s="111"/>
      <c r="BH326" s="117"/>
      <c r="BI326" s="111"/>
      <c r="BJ326" s="111"/>
      <c r="BK326" s="111"/>
      <c r="BL326" s="66"/>
      <c r="BM326" s="66"/>
      <c r="BN326" s="66"/>
      <c r="BO326" s="66"/>
    </row>
    <row r="327" spans="21:67" x14ac:dyDescent="0.2"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85">
        <v>46</v>
      </c>
      <c r="AZ327" s="85"/>
      <c r="BA327" s="85">
        <f t="shared" si="26"/>
        <v>0.90473572423492976</v>
      </c>
      <c r="BB327" s="85">
        <f t="shared" si="27"/>
        <v>1.3090171202821941</v>
      </c>
      <c r="BC327" s="66"/>
      <c r="BD327" s="116"/>
      <c r="BE327" s="111"/>
      <c r="BF327" s="117"/>
      <c r="BG327" s="111"/>
      <c r="BH327" s="117"/>
      <c r="BI327" s="111"/>
      <c r="BJ327" s="111"/>
      <c r="BK327" s="111"/>
      <c r="BL327" s="66"/>
      <c r="BM327" s="66"/>
      <c r="BN327" s="66"/>
      <c r="BO327" s="66"/>
    </row>
    <row r="328" spans="21:67" x14ac:dyDescent="0.2"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85">
        <v>47</v>
      </c>
      <c r="AZ328" s="85"/>
      <c r="BA328" s="85">
        <f t="shared" si="26"/>
        <v>0.90666491134127958</v>
      </c>
      <c r="BB328" s="85">
        <f t="shared" si="27"/>
        <v>1.3204938820412226</v>
      </c>
      <c r="BC328" s="66"/>
      <c r="BD328" s="116"/>
      <c r="BE328" s="111"/>
      <c r="BF328" s="117"/>
      <c r="BG328" s="111"/>
      <c r="BH328" s="117"/>
      <c r="BI328" s="111"/>
      <c r="BJ328" s="111"/>
      <c r="BK328" s="111"/>
      <c r="BL328" s="66"/>
      <c r="BM328" s="66"/>
      <c r="BN328" s="66"/>
      <c r="BO328" s="66"/>
    </row>
    <row r="329" spans="21:67" x14ac:dyDescent="0.2"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85">
        <v>48</v>
      </c>
      <c r="AZ329" s="85"/>
      <c r="BA329" s="85">
        <f t="shared" si="26"/>
        <v>0.90851757565168678</v>
      </c>
      <c r="BB329" s="85">
        <f t="shared" si="27"/>
        <v>1.3316815676626457</v>
      </c>
      <c r="BC329" s="66"/>
      <c r="BD329" s="116"/>
      <c r="BE329" s="111"/>
      <c r="BF329" s="117"/>
      <c r="BG329" s="111"/>
      <c r="BH329" s="117"/>
      <c r="BI329" s="111"/>
      <c r="BJ329" s="111"/>
      <c r="BK329" s="111"/>
      <c r="BL329" s="66"/>
      <c r="BM329" s="66"/>
      <c r="BN329" s="66"/>
      <c r="BO329" s="66"/>
    </row>
    <row r="330" spans="21:67" x14ac:dyDescent="0.2"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85">
        <v>49</v>
      </c>
      <c r="AZ330" s="85"/>
      <c r="BA330" s="85">
        <f t="shared" si="26"/>
        <v>0.91029817799152191</v>
      </c>
      <c r="BB330" s="85">
        <f t="shared" si="27"/>
        <v>1.3425934759953684</v>
      </c>
      <c r="BC330" s="66"/>
      <c r="BD330" s="116"/>
      <c r="BE330" s="111"/>
      <c r="BF330" s="117"/>
      <c r="BG330" s="111"/>
      <c r="BH330" s="117"/>
      <c r="BI330" s="111"/>
      <c r="BJ330" s="111"/>
      <c r="BK330" s="111"/>
      <c r="BL330" s="66"/>
      <c r="BM330" s="66"/>
      <c r="BN330" s="66"/>
      <c r="BO330" s="66"/>
    </row>
    <row r="331" spans="21:67" x14ac:dyDescent="0.2"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85">
        <v>50</v>
      </c>
      <c r="AZ331" s="85"/>
      <c r="BA331" s="85">
        <f t="shared" si="26"/>
        <v>0.91201083935590976</v>
      </c>
      <c r="BB331" s="85">
        <f t="shared" si="27"/>
        <v>1.3532420322904244</v>
      </c>
      <c r="BC331" s="66"/>
      <c r="BD331" s="116"/>
      <c r="BE331" s="111"/>
      <c r="BF331" s="117"/>
      <c r="BG331" s="111"/>
      <c r="BH331" s="117"/>
      <c r="BI331" s="111"/>
      <c r="BJ331" s="111"/>
      <c r="BK331" s="111"/>
      <c r="BL331" s="66"/>
      <c r="BM331" s="66"/>
      <c r="BN331" s="66"/>
      <c r="BO331" s="66"/>
    </row>
    <row r="332" spans="21:67" x14ac:dyDescent="0.2"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85">
        <v>51</v>
      </c>
      <c r="AZ332" s="85"/>
      <c r="BA332" s="85">
        <f t="shared" si="26"/>
        <v>0.91365937263917762</v>
      </c>
      <c r="BB332" s="85">
        <f t="shared" si="27"/>
        <v>1.3636388619929327</v>
      </c>
      <c r="BC332" s="66"/>
      <c r="BD332" s="116"/>
      <c r="BE332" s="111"/>
      <c r="BF332" s="117"/>
      <c r="BG332" s="111"/>
      <c r="BH332" s="117"/>
      <c r="BI332" s="111"/>
      <c r="BJ332" s="111"/>
      <c r="BK332" s="111"/>
      <c r="BL332" s="66"/>
      <c r="BM332" s="66"/>
      <c r="BN332" s="66"/>
      <c r="BO332" s="66"/>
    </row>
    <row r="333" spans="21:67" x14ac:dyDescent="0.2"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85">
        <v>52</v>
      </c>
      <c r="AZ333" s="85"/>
      <c r="BA333" s="85">
        <f t="shared" si="26"/>
        <v>0.91524731087738898</v>
      </c>
      <c r="BB333" s="85">
        <f t="shared" si="27"/>
        <v>1.3737948569742202</v>
      </c>
      <c r="BC333" s="66"/>
      <c r="BD333" s="116"/>
      <c r="BE333" s="111"/>
      <c r="BF333" s="117"/>
      <c r="BG333" s="111"/>
      <c r="BH333" s="117"/>
      <c r="BI333" s="111"/>
      <c r="BJ333" s="111"/>
      <c r="BK333" s="111"/>
      <c r="BL333" s="66"/>
      <c r="BM333" s="66"/>
      <c r="BN333" s="66"/>
      <c r="BO333" s="66"/>
    </row>
    <row r="334" spans="21:67" x14ac:dyDescent="0.2"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85">
        <v>53</v>
      </c>
      <c r="AZ334" s="85"/>
      <c r="BA334" s="85">
        <f t="shared" si="26"/>
        <v>0.91677793244260608</v>
      </c>
      <c r="BB334" s="85">
        <f t="shared" si="27"/>
        <v>1.3837202351089795</v>
      </c>
      <c r="BC334" s="66"/>
      <c r="BD334" s="116"/>
      <c r="BE334" s="111"/>
      <c r="BF334" s="117"/>
      <c r="BG334" s="111"/>
      <c r="BH334" s="117"/>
      <c r="BI334" s="111"/>
      <c r="BJ334" s="111"/>
      <c r="BK334" s="111"/>
      <c r="BL334" s="66"/>
      <c r="BM334" s="66"/>
      <c r="BN334" s="66"/>
      <c r="BO334" s="66"/>
    </row>
    <row r="335" spans="21:67" x14ac:dyDescent="0.2"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85">
        <v>54</v>
      </c>
      <c r="AZ335" s="85"/>
      <c r="BA335" s="85">
        <f t="shared" si="26"/>
        <v>0.91825428356562855</v>
      </c>
      <c r="BB335" s="85">
        <f t="shared" si="27"/>
        <v>1.3934245939790642</v>
      </c>
      <c r="BC335" s="66"/>
      <c r="BD335" s="116"/>
      <c r="BE335" s="111"/>
      <c r="BF335" s="117"/>
      <c r="BG335" s="111"/>
      <c r="BH335" s="117"/>
      <c r="BI335" s="111"/>
      <c r="BJ335" s="111"/>
      <c r="BK335" s="111"/>
      <c r="BL335" s="66"/>
      <c r="BM335" s="66"/>
      <c r="BN335" s="66"/>
      <c r="BO335" s="66"/>
    </row>
    <row r="336" spans="21:67" x14ac:dyDescent="0.2"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85">
        <v>55</v>
      </c>
      <c r="AZ336" s="85"/>
      <c r="BA336" s="85">
        <f t="shared" si="26"/>
        <v>0.91967919851170599</v>
      </c>
      <c r="BB336" s="85">
        <f t="shared" si="27"/>
        <v>1.4029169593809399</v>
      </c>
      <c r="BC336" s="66"/>
      <c r="BD336" s="116"/>
      <c r="BE336" s="111"/>
      <c r="BF336" s="117"/>
      <c r="BG336" s="111"/>
      <c r="BH336" s="117"/>
      <c r="BI336" s="111"/>
      <c r="BJ336" s="111"/>
      <c r="BK336" s="111"/>
      <c r="BL336" s="66"/>
      <c r="BM336" s="66"/>
      <c r="BN336" s="66"/>
      <c r="BO336" s="66"/>
    </row>
    <row r="337" spans="21:67" x14ac:dyDescent="0.2"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85">
        <v>56</v>
      </c>
      <c r="AZ337" s="85"/>
      <c r="BA337" s="85">
        <f t="shared" si="26"/>
        <v>0.92105531768948168</v>
      </c>
      <c r="BB337" s="85">
        <f t="shared" si="27"/>
        <v>1.4122058292249549</v>
      </c>
      <c r="BC337" s="66"/>
      <c r="BD337" s="116"/>
      <c r="BE337" s="111"/>
      <c r="BF337" s="117"/>
      <c r="BG337" s="111"/>
      <c r="BH337" s="117"/>
      <c r="BI337" s="111"/>
      <c r="BJ337" s="111"/>
      <c r="BK337" s="111"/>
      <c r="BL337" s="66"/>
      <c r="BM337" s="66"/>
      <c r="BN337" s="66"/>
      <c r="BO337" s="66"/>
    </row>
    <row r="338" spans="21:67" x14ac:dyDescent="0.2"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85">
        <v>57</v>
      </c>
      <c r="AZ338" s="85"/>
      <c r="BA338" s="85">
        <f t="shared" si="26"/>
        <v>0.92238510393584783</v>
      </c>
      <c r="BB338" s="85">
        <f t="shared" si="27"/>
        <v>1.4212992133386413</v>
      </c>
      <c r="BC338" s="66"/>
      <c r="BD338" s="116"/>
      <c r="BE338" s="111"/>
      <c r="BF338" s="117"/>
      <c r="BG338" s="111"/>
      <c r="BH338" s="117"/>
      <c r="BI338" s="111"/>
      <c r="BJ338" s="111"/>
      <c r="BK338" s="111"/>
      <c r="BL338" s="66"/>
      <c r="BM338" s="66"/>
      <c r="BN338" s="66"/>
      <c r="BO338" s="66"/>
    </row>
    <row r="339" spans="21:67" x14ac:dyDescent="0.2"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85">
        <v>58</v>
      </c>
      <c r="AZ339" s="85"/>
      <c r="BA339" s="85">
        <f t="shared" si="26"/>
        <v>0.92367085718738628</v>
      </c>
      <c r="BB339" s="85">
        <f t="shared" si="27"/>
        <v>1.4302046696214166</v>
      </c>
      <c r="BC339" s="66"/>
      <c r="BD339" s="116"/>
      <c r="BE339" s="111"/>
      <c r="BF339" s="117"/>
      <c r="BG339" s="111"/>
      <c r="BH339" s="117"/>
      <c r="BI339" s="111"/>
      <c r="BJ339" s="111"/>
      <c r="BK339" s="111"/>
      <c r="BL339" s="66"/>
      <c r="BM339" s="66"/>
      <c r="BN339" s="66"/>
      <c r="BO339" s="66"/>
    </row>
    <row r="340" spans="21:67" x14ac:dyDescent="0.2"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85">
        <v>59</v>
      </c>
      <c r="AZ340" s="85"/>
      <c r="BA340" s="85">
        <f t="shared" si="26"/>
        <v>0.92491472772173333</v>
      </c>
      <c r="BB340" s="85">
        <f t="shared" si="27"/>
        <v>1.4389293369423115</v>
      </c>
      <c r="BC340" s="66"/>
      <c r="BD340" s="116"/>
      <c r="BE340" s="111"/>
      <c r="BF340" s="117"/>
      <c r="BG340" s="111"/>
      <c r="BH340" s="117"/>
      <c r="BI340" s="111"/>
      <c r="BJ340" s="111"/>
      <c r="BK340" s="111"/>
      <c r="BL340" s="66"/>
      <c r="BM340" s="66"/>
      <c r="BN340" s="66"/>
      <c r="BO340" s="66"/>
    </row>
    <row r="341" spans="21:67" x14ac:dyDescent="0.2"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85">
        <v>60</v>
      </c>
      <c r="AZ341" s="85"/>
      <c r="BA341" s="85">
        <f t="shared" si="26"/>
        <v>0.92611872812879348</v>
      </c>
      <c r="BB341" s="85">
        <f t="shared" si="27"/>
        <v>1.4474799651243779</v>
      </c>
      <c r="BC341" s="66"/>
      <c r="BD341" s="116"/>
      <c r="BE341" s="111"/>
      <c r="BF341" s="117"/>
      <c r="BG341" s="111"/>
      <c r="BH341" s="117"/>
      <c r="BI341" s="111"/>
      <c r="BJ341" s="111"/>
      <c r="BK341" s="111"/>
      <c r="BL341" s="66"/>
      <c r="BM341" s="66"/>
      <c r="BN341" s="66"/>
      <c r="BO341" s="66"/>
    </row>
    <row r="342" spans="21:67" x14ac:dyDescent="0.2"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85">
        <v>61</v>
      </c>
      <c r="AZ342" s="85"/>
      <c r="BA342" s="85">
        <f t="shared" si="26"/>
        <v>0.92728474415161966</v>
      </c>
      <c r="BB342" s="85">
        <f t="shared" si="27"/>
        <v>1.4558629423180562</v>
      </c>
      <c r="BC342" s="66"/>
      <c r="BD342" s="116"/>
      <c r="BE342" s="111"/>
      <c r="BF342" s="117"/>
      <c r="BG342" s="111"/>
      <c r="BH342" s="117"/>
      <c r="BI342" s="111"/>
      <c r="BJ342" s="111"/>
      <c r="BK342" s="111"/>
      <c r="BL342" s="66"/>
      <c r="BM342" s="66"/>
      <c r="BN342" s="66"/>
      <c r="BO342" s="66"/>
    </row>
    <row r="343" spans="21:67" x14ac:dyDescent="0.2"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85">
        <v>62</v>
      </c>
      <c r="AZ343" s="85"/>
      <c r="BA343" s="85">
        <f t="shared" si="26"/>
        <v>0.92841454451947436</v>
      </c>
      <c r="BB343" s="85">
        <f t="shared" si="27"/>
        <v>1.4640843200300098</v>
      </c>
      <c r="BC343" s="66"/>
      <c r="BD343" s="116"/>
      <c r="BE343" s="111"/>
      <c r="BF343" s="117"/>
      <c r="BG343" s="111"/>
      <c r="BH343" s="117"/>
      <c r="BI343" s="111"/>
      <c r="BJ343" s="111"/>
      <c r="BK343" s="111"/>
      <c r="BL343" s="66"/>
      <c r="BM343" s="66"/>
      <c r="BN343" s="66"/>
      <c r="BO343" s="66"/>
    </row>
    <row r="344" spans="21:67" x14ac:dyDescent="0.2"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85">
        <v>63</v>
      </c>
      <c r="AZ344" s="85"/>
      <c r="BA344" s="85">
        <f t="shared" si="26"/>
        <v>0.92950978988064914</v>
      </c>
      <c r="BB344" s="85">
        <f t="shared" si="27"/>
        <v>1.472149836042832</v>
      </c>
      <c r="BC344" s="66"/>
      <c r="BD344" s="116"/>
      <c r="BE344" s="111"/>
      <c r="BF344" s="117"/>
      <c r="BG344" s="111"/>
      <c r="BH344" s="117"/>
      <c r="BI344" s="111"/>
      <c r="BJ344" s="111"/>
      <c r="BK344" s="111"/>
      <c r="BL344" s="66"/>
      <c r="BM344" s="66"/>
      <c r="BN344" s="66"/>
      <c r="BO344" s="66"/>
    </row>
    <row r="345" spans="21:67" x14ac:dyDescent="0.2"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85">
        <v>64</v>
      </c>
      <c r="AZ345" s="85"/>
      <c r="BA345" s="85">
        <f t="shared" si="26"/>
        <v>0.93057204092969903</v>
      </c>
      <c r="BB345" s="85">
        <f t="shared" si="27"/>
        <v>1.4800649354340571</v>
      </c>
      <c r="BC345" s="66"/>
      <c r="BD345" s="116"/>
      <c r="BE345" s="111"/>
      <c r="BF345" s="117"/>
      <c r="BG345" s="111"/>
      <c r="BH345" s="117"/>
      <c r="BI345" s="111"/>
      <c r="BJ345" s="111"/>
      <c r="BK345" s="111"/>
      <c r="BL345" s="66"/>
      <c r="BM345" s="66"/>
      <c r="BN345" s="66"/>
      <c r="BO345" s="66"/>
    </row>
    <row r="346" spans="21:67" x14ac:dyDescent="0.2"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85">
        <v>65</v>
      </c>
      <c r="AZ346" s="85"/>
      <c r="BA346" s="85">
        <f t="shared" si="26"/>
        <v>0.93160276581255219</v>
      </c>
      <c r="BB346" s="85">
        <f t="shared" si="27"/>
        <v>1.4878347898793807</v>
      </c>
      <c r="BC346" s="66"/>
      <c r="BD346" s="116"/>
      <c r="BE346" s="111"/>
      <c r="BF346" s="117"/>
      <c r="BG346" s="111"/>
      <c r="BH346" s="117"/>
      <c r="BI346" s="111"/>
      <c r="BJ346" s="111"/>
      <c r="BK346" s="111"/>
      <c r="BL346" s="66"/>
      <c r="BM346" s="66"/>
      <c r="BN346" s="66"/>
      <c r="BO346" s="66"/>
    </row>
    <row r="347" spans="21:67" x14ac:dyDescent="0.2"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85">
        <v>66</v>
      </c>
      <c r="AZ347" s="85"/>
      <c r="BA347" s="85">
        <f t="shared" ref="BA347:BA401" si="28">POWER((1-0.99),1/AY347)</f>
        <v>0.93260334688321989</v>
      </c>
      <c r="BB347" s="85">
        <f t="shared" ref="BB347:BB401" si="29">NORMSINV(BA347)</f>
        <v>1.4954643154044212</v>
      </c>
      <c r="BC347" s="66"/>
      <c r="BD347" s="116"/>
      <c r="BE347" s="111"/>
      <c r="BF347" s="117"/>
      <c r="BG347" s="111"/>
      <c r="BH347" s="117"/>
      <c r="BI347" s="111"/>
      <c r="BJ347" s="111"/>
      <c r="BK347" s="111"/>
      <c r="BL347" s="66"/>
      <c r="BM347" s="66"/>
      <c r="BN347" s="66"/>
      <c r="BO347" s="66"/>
    </row>
    <row r="348" spans="21:67" x14ac:dyDescent="0.2"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85">
        <v>67</v>
      </c>
      <c r="AZ348" s="85"/>
      <c r="BA348" s="85">
        <f t="shared" si="28"/>
        <v>0.9335750868773578</v>
      </c>
      <c r="BB348" s="85">
        <f t="shared" si="29"/>
        <v>1.5029581887313694</v>
      </c>
      <c r="BC348" s="66"/>
      <c r="BD348" s="116"/>
      <c r="BE348" s="111"/>
      <c r="BF348" s="117"/>
      <c r="BG348" s="111"/>
      <c r="BH348" s="117"/>
      <c r="BI348" s="111"/>
      <c r="BJ348" s="111"/>
      <c r="BK348" s="111"/>
      <c r="BL348" s="66"/>
      <c r="BM348" s="66"/>
      <c r="BN348" s="66"/>
      <c r="BO348" s="66"/>
    </row>
    <row r="349" spans="21:67" x14ac:dyDescent="0.2"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85">
        <v>68</v>
      </c>
      <c r="AZ349" s="85"/>
      <c r="BA349" s="85">
        <f t="shared" si="28"/>
        <v>0.93451921456053721</v>
      </c>
      <c r="BB349" s="85">
        <f t="shared" si="29"/>
        <v>1.5103208623511053</v>
      </c>
      <c r="BC349" s="66"/>
      <c r="BD349" s="116"/>
      <c r="BE349" s="111"/>
      <c r="BF349" s="117"/>
      <c r="BG349" s="111"/>
      <c r="BH349" s="117"/>
      <c r="BI349" s="111"/>
      <c r="BJ349" s="111"/>
      <c r="BK349" s="111"/>
      <c r="BL349" s="66"/>
      <c r="BM349" s="66"/>
      <c r="BN349" s="66"/>
      <c r="BO349" s="66"/>
    </row>
    <row r="350" spans="21:67" x14ac:dyDescent="0.2"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85">
        <v>69</v>
      </c>
      <c r="AZ350" s="85"/>
      <c r="BA350" s="85">
        <f t="shared" si="28"/>
        <v>0.93543688990261653</v>
      </c>
      <c r="BB350" s="85">
        <f t="shared" si="29"/>
        <v>1.5175565784374565</v>
      </c>
      <c r="BC350" s="66"/>
      <c r="BD350" s="116"/>
      <c r="BE350" s="111"/>
      <c r="BF350" s="117"/>
      <c r="BG350" s="111"/>
      <c r="BH350" s="117"/>
      <c r="BI350" s="111"/>
      <c r="BJ350" s="111"/>
      <c r="BK350" s="111"/>
      <c r="BL350" s="66"/>
      <c r="BM350" s="66"/>
      <c r="BN350" s="66"/>
      <c r="BO350" s="66"/>
    </row>
    <row r="351" spans="21:67" x14ac:dyDescent="0.2"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85">
        <v>70</v>
      </c>
      <c r="AZ351" s="85"/>
      <c r="BA351" s="85">
        <f t="shared" si="28"/>
        <v>0.93632920882394155</v>
      </c>
      <c r="BB351" s="85">
        <f t="shared" si="29"/>
        <v>1.5246693817080834</v>
      </c>
      <c r="BC351" s="66"/>
      <c r="BD351" s="116"/>
      <c r="BE351" s="111"/>
      <c r="BF351" s="117"/>
      <c r="BG351" s="111"/>
      <c r="BH351" s="117"/>
      <c r="BI351" s="111"/>
      <c r="BJ351" s="111"/>
      <c r="BK351" s="111"/>
      <c r="BL351" s="66"/>
      <c r="BM351" s="66"/>
      <c r="BN351" s="66"/>
      <c r="BO351" s="66"/>
    </row>
    <row r="352" spans="21:67" x14ac:dyDescent="0.2"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85">
        <v>71</v>
      </c>
      <c r="AZ352" s="85"/>
      <c r="BA352" s="85">
        <f t="shared" si="28"/>
        <v>0.93719720755412828</v>
      </c>
      <c r="BB352" s="85">
        <f t="shared" si="29"/>
        <v>1.5316631313256603</v>
      </c>
      <c r="BC352" s="66"/>
      <c r="BD352" s="116"/>
      <c r="BE352" s="111"/>
      <c r="BF352" s="117"/>
      <c r="BG352" s="111"/>
      <c r="BH352" s="117"/>
      <c r="BI352" s="111"/>
      <c r="BJ352" s="111"/>
      <c r="BK352" s="111"/>
      <c r="BL352" s="66"/>
      <c r="BM352" s="66"/>
      <c r="BN352" s="66"/>
      <c r="BO352" s="66"/>
    </row>
    <row r="353" spans="21:67" x14ac:dyDescent="0.2"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85">
        <v>72</v>
      </c>
      <c r="AZ353" s="85"/>
      <c r="BA353" s="85">
        <f t="shared" si="28"/>
        <v>0.93804186663981426</v>
      </c>
      <c r="BB353" s="85">
        <f t="shared" si="29"/>
        <v>1.5385415119235175</v>
      </c>
      <c r="BC353" s="66"/>
      <c r="BD353" s="116"/>
      <c r="BE353" s="111"/>
      <c r="BF353" s="117"/>
      <c r="BG353" s="111"/>
      <c r="BH353" s="117"/>
      <c r="BI353" s="111"/>
      <c r="BJ353" s="111"/>
      <c r="BK353" s="111"/>
      <c r="BL353" s="66"/>
      <c r="BM353" s="66"/>
      <c r="BN353" s="66"/>
      <c r="BO353" s="66"/>
    </row>
    <row r="354" spans="21:67" x14ac:dyDescent="0.2"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85">
        <v>73</v>
      </c>
      <c r="AZ354" s="85"/>
      <c r="BA354" s="85">
        <f t="shared" si="28"/>
        <v>0.93886411463390784</v>
      </c>
      <c r="BB354" s="85">
        <f t="shared" si="29"/>
        <v>1.5453080438314466</v>
      </c>
      <c r="BC354" s="66"/>
      <c r="BD354" s="116"/>
      <c r="BE354" s="111"/>
      <c r="BF354" s="117"/>
      <c r="BG354" s="111"/>
      <c r="BH354" s="117"/>
      <c r="BI354" s="111"/>
      <c r="BJ354" s="111"/>
      <c r="BK354" s="111"/>
      <c r="BL354" s="66"/>
      <c r="BM354" s="66"/>
      <c r="BN354" s="66"/>
      <c r="BO354" s="66"/>
    </row>
    <row r="355" spans="21:67" x14ac:dyDescent="0.2"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85">
        <v>74</v>
      </c>
      <c r="AZ355" s="85"/>
      <c r="BA355" s="85">
        <f t="shared" si="28"/>
        <v>0.93966483149546942</v>
      </c>
      <c r="BB355" s="85">
        <f t="shared" si="29"/>
        <v>1.5519660925698684</v>
      </c>
      <c r="BC355" s="66"/>
      <c r="BD355" s="116"/>
      <c r="BE355" s="111"/>
      <c r="BF355" s="117"/>
      <c r="BG355" s="111"/>
      <c r="BH355" s="117"/>
      <c r="BI355" s="111"/>
      <c r="BJ355" s="111"/>
      <c r="BK355" s="111"/>
      <c r="BL355" s="66"/>
      <c r="BM355" s="66"/>
      <c r="BN355" s="66"/>
      <c r="BO355" s="66"/>
    </row>
    <row r="356" spans="21:67" x14ac:dyDescent="0.2"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85">
        <v>75</v>
      </c>
      <c r="AZ356" s="85"/>
      <c r="BA356" s="85">
        <f t="shared" si="28"/>
        <v>0.94044485172635173</v>
      </c>
      <c r="BB356" s="85">
        <f t="shared" si="29"/>
        <v>1.5585188776739227</v>
      </c>
      <c r="BC356" s="66"/>
      <c r="BD356" s="116"/>
      <c r="BE356" s="111"/>
      <c r="BF356" s="117"/>
      <c r="BG356" s="111"/>
      <c r="BH356" s="117"/>
      <c r="BI356" s="111"/>
      <c r="BJ356" s="111"/>
      <c r="BK356" s="111"/>
      <c r="BL356" s="66"/>
      <c r="BM356" s="66"/>
      <c r="BN356" s="66"/>
      <c r="BO356" s="66"/>
    </row>
    <row r="357" spans="21:67" x14ac:dyDescent="0.2"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85">
        <v>76</v>
      </c>
      <c r="AZ357" s="85"/>
      <c r="BA357" s="85">
        <f t="shared" si="28"/>
        <v>0.94120496726806679</v>
      </c>
      <c r="BB357" s="85">
        <f t="shared" si="29"/>
        <v>1.5649694809031016</v>
      </c>
      <c r="BC357" s="66"/>
      <c r="BD357" s="116"/>
      <c r="BE357" s="111"/>
      <c r="BF357" s="117"/>
      <c r="BG357" s="111"/>
      <c r="BH357" s="117"/>
      <c r="BI357" s="111"/>
      <c r="BJ357" s="111"/>
      <c r="BK357" s="111"/>
      <c r="BL357" s="66"/>
      <c r="BM357" s="66"/>
      <c r="BN357" s="66"/>
      <c r="BO357" s="66"/>
    </row>
    <row r="358" spans="21:67" x14ac:dyDescent="0.2"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85">
        <v>77</v>
      </c>
      <c r="AZ358" s="85"/>
      <c r="BA358" s="85">
        <f t="shared" si="28"/>
        <v>0.94194593017998607</v>
      </c>
      <c r="BB358" s="85">
        <f t="shared" si="29"/>
        <v>1.5713208538867454</v>
      </c>
      <c r="BC358" s="66"/>
      <c r="BD358" s="116"/>
      <c r="BE358" s="111"/>
      <c r="BF358" s="117"/>
      <c r="BG358" s="111"/>
      <c r="BH358" s="117"/>
      <c r="BI358" s="111"/>
      <c r="BJ358" s="111"/>
      <c r="BK358" s="111"/>
      <c r="BL358" s="66"/>
      <c r="BM358" s="66"/>
      <c r="BN358" s="66"/>
      <c r="BO358" s="66"/>
    </row>
    <row r="359" spans="21:67" x14ac:dyDescent="0.2"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85">
        <v>78</v>
      </c>
      <c r="AZ359" s="85"/>
      <c r="BA359" s="85">
        <f t="shared" si="28"/>
        <v>0.94266845511788522</v>
      </c>
      <c r="BB359" s="85">
        <f t="shared" si="29"/>
        <v>1.5775758252510252</v>
      </c>
      <c r="BC359" s="66"/>
      <c r="BD359" s="116"/>
      <c r="BE359" s="111"/>
      <c r="BF359" s="117"/>
      <c r="BG359" s="111"/>
      <c r="BH359" s="117"/>
      <c r="BI359" s="111"/>
      <c r="BJ359" s="111"/>
      <c r="BK359" s="111"/>
      <c r="BL359" s="66"/>
      <c r="BM359" s="66"/>
      <c r="BN359" s="66"/>
      <c r="BO359" s="66"/>
    </row>
    <row r="360" spans="21:67" x14ac:dyDescent="0.2"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85">
        <v>79</v>
      </c>
      <c r="AZ360" s="85"/>
      <c r="BA360" s="85">
        <f t="shared" si="28"/>
        <v>0.94337322162997772</v>
      </c>
      <c r="BB360" s="85">
        <f t="shared" si="29"/>
        <v>1.58373710726877</v>
      </c>
      <c r="BC360" s="66"/>
      <c r="BD360" s="116"/>
      <c r="BE360" s="111"/>
      <c r="BF360" s="117"/>
      <c r="BG360" s="111"/>
      <c r="BH360" s="117"/>
      <c r="BI360" s="111"/>
      <c r="BJ360" s="111"/>
      <c r="BK360" s="111"/>
      <c r="BL360" s="66"/>
      <c r="BM360" s="66"/>
      <c r="BN360" s="66"/>
      <c r="BO360" s="66"/>
    </row>
    <row r="361" spans="21:67" x14ac:dyDescent="0.2"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85">
        <v>80</v>
      </c>
      <c r="AZ361" s="85"/>
      <c r="BA361" s="85">
        <f t="shared" si="28"/>
        <v>0.94406087628592339</v>
      </c>
      <c r="BB361" s="85">
        <f t="shared" si="29"/>
        <v>1.5898073020697623</v>
      </c>
      <c r="BC361" s="66"/>
      <c r="BD361" s="116"/>
      <c r="BE361" s="111"/>
      <c r="BF361" s="117"/>
      <c r="BG361" s="111"/>
      <c r="BH361" s="117"/>
      <c r="BI361" s="111"/>
      <c r="BJ361" s="111"/>
      <c r="BK361" s="111"/>
      <c r="BL361" s="66"/>
      <c r="BM361" s="66"/>
      <c r="BN361" s="66"/>
      <c r="BO361" s="66"/>
    </row>
    <row r="362" spans="21:67" x14ac:dyDescent="0.2"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85">
        <v>81</v>
      </c>
      <c r="AZ362" s="85"/>
      <c r="BA362" s="85">
        <f t="shared" si="28"/>
        <v>0.94473203465281141</v>
      </c>
      <c r="BB362" s="85">
        <f t="shared" si="29"/>
        <v>1.5957889074456795</v>
      </c>
      <c r="BC362" s="66"/>
      <c r="BD362" s="116"/>
      <c r="BE362" s="111"/>
      <c r="BF362" s="117"/>
      <c r="BG362" s="111"/>
      <c r="BH362" s="117"/>
      <c r="BI362" s="111"/>
      <c r="BJ362" s="111"/>
      <c r="BK362" s="111"/>
      <c r="BL362" s="66"/>
      <c r="BM362" s="66"/>
      <c r="BN362" s="66"/>
      <c r="BO362" s="66"/>
    </row>
    <row r="363" spans="21:67" x14ac:dyDescent="0.2"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85">
        <v>82</v>
      </c>
      <c r="AZ363" s="85"/>
      <c r="BA363" s="85">
        <f t="shared" si="28"/>
        <v>0.94538728313079401</v>
      </c>
      <c r="BB363" s="85">
        <f t="shared" si="29"/>
        <v>1.6016843222808503</v>
      </c>
      <c r="BC363" s="66"/>
      <c r="BD363" s="116"/>
      <c r="BE363" s="111"/>
      <c r="BF363" s="117"/>
      <c r="BG363" s="111"/>
      <c r="BH363" s="117"/>
      <c r="BI363" s="111"/>
      <c r="BJ363" s="111"/>
      <c r="BK363" s="111"/>
      <c r="BL363" s="66"/>
      <c r="BM363" s="66"/>
      <c r="BN363" s="66"/>
      <c r="BO363" s="66"/>
    </row>
    <row r="364" spans="21:67" x14ac:dyDescent="0.2"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85">
        <v>83</v>
      </c>
      <c r="AZ364" s="85"/>
      <c r="BA364" s="85">
        <f t="shared" si="28"/>
        <v>0.94602718065986202</v>
      </c>
      <c r="BB364" s="85">
        <f t="shared" si="29"/>
        <v>1.6074958516372075</v>
      </c>
      <c r="BC364" s="66"/>
      <c r="BD364" s="116"/>
      <c r="BE364" s="111"/>
      <c r="BF364" s="117"/>
      <c r="BG364" s="111"/>
      <c r="BH364" s="117"/>
      <c r="BI364" s="111"/>
      <c r="BJ364" s="111"/>
      <c r="BK364" s="111"/>
      <c r="BL364" s="66"/>
      <c r="BM364" s="66"/>
      <c r="BN364" s="66"/>
      <c r="BO364" s="66"/>
    </row>
    <row r="365" spans="21:67" x14ac:dyDescent="0.2"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85">
        <v>84</v>
      </c>
      <c r="AZ365" s="85"/>
      <c r="BA365" s="85">
        <f t="shared" si="28"/>
        <v>0.94665226030818972</v>
      </c>
      <c r="BB365" s="85">
        <f t="shared" si="29"/>
        <v>1.6132257115193931</v>
      </c>
      <c r="BC365" s="66"/>
      <c r="BD365" s="116"/>
      <c r="BE365" s="111"/>
      <c r="BF365" s="117"/>
      <c r="BG365" s="111"/>
      <c r="BH365" s="117"/>
      <c r="BI365" s="111"/>
      <c r="BJ365" s="111"/>
      <c r="BK365" s="111"/>
      <c r="BL365" s="66"/>
      <c r="BM365" s="66"/>
      <c r="BN365" s="66"/>
      <c r="BO365" s="66"/>
    </row>
    <row r="366" spans="21:67" x14ac:dyDescent="0.2"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85">
        <v>85</v>
      </c>
      <c r="AZ366" s="85"/>
      <c r="BA366" s="85">
        <f t="shared" si="28"/>
        <v>0.9472630307515244</v>
      </c>
      <c r="BB366" s="85">
        <f t="shared" si="29"/>
        <v>1.6188760333436989</v>
      </c>
      <c r="BC366" s="66"/>
      <c r="BD366" s="116"/>
      <c r="BE366" s="111"/>
      <c r="BF366" s="117"/>
      <c r="BG366" s="111"/>
      <c r="BH366" s="117"/>
      <c r="BI366" s="111"/>
      <c r="BJ366" s="111"/>
      <c r="BK366" s="111"/>
      <c r="BL366" s="66"/>
      <c r="BM366" s="66"/>
      <c r="BN366" s="66"/>
      <c r="BO366" s="66"/>
    </row>
    <row r="367" spans="21:67" x14ac:dyDescent="0.2"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85">
        <v>86</v>
      </c>
      <c r="AZ367" s="85"/>
      <c r="BA367" s="85">
        <f t="shared" si="28"/>
        <v>0.94785997765223839</v>
      </c>
      <c r="BB367" s="85">
        <f t="shared" si="29"/>
        <v>1.6244488681325362</v>
      </c>
      <c r="BC367" s="66"/>
      <c r="BD367" s="116"/>
      <c r="BE367" s="111"/>
      <c r="BF367" s="117"/>
      <c r="BG367" s="111"/>
      <c r="BH367" s="117"/>
      <c r="BI367" s="111"/>
      <c r="BJ367" s="111"/>
      <c r="BK367" s="111"/>
      <c r="BL367" s="66"/>
      <c r="BM367" s="66"/>
      <c r="BN367" s="66"/>
      <c r="BO367" s="66"/>
    </row>
    <row r="368" spans="21:67" x14ac:dyDescent="0.2"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85">
        <v>87</v>
      </c>
      <c r="AZ368" s="85"/>
      <c r="BA368" s="85">
        <f t="shared" si="28"/>
        <v>0.94844356494589399</v>
      </c>
      <c r="BB368" s="85">
        <f t="shared" si="29"/>
        <v>1.6299461904542989</v>
      </c>
      <c r="BC368" s="66"/>
      <c r="BD368" s="116"/>
      <c r="BE368" s="111"/>
      <c r="BF368" s="117"/>
      <c r="BG368" s="111"/>
      <c r="BH368" s="117"/>
      <c r="BI368" s="111"/>
      <c r="BJ368" s="111"/>
      <c r="BK368" s="111"/>
      <c r="BL368" s="66"/>
      <c r="BM368" s="66"/>
      <c r="BN368" s="66"/>
      <c r="BO368" s="66"/>
    </row>
    <row r="369" spans="21:67" x14ac:dyDescent="0.2"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85">
        <v>88</v>
      </c>
      <c r="AZ369" s="85"/>
      <c r="BA369" s="85">
        <f t="shared" si="28"/>
        <v>0.94901423604247293</v>
      </c>
      <c r="BB369" s="85">
        <f t="shared" si="29"/>
        <v>1.6353699021268224</v>
      </c>
      <c r="BC369" s="66"/>
      <c r="BD369" s="116"/>
      <c r="BE369" s="111"/>
      <c r="BF369" s="117"/>
      <c r="BG369" s="111"/>
      <c r="BH369" s="117"/>
      <c r="BI369" s="111"/>
      <c r="BJ369" s="111"/>
      <c r="BK369" s="111"/>
      <c r="BL369" s="66"/>
      <c r="BM369" s="66"/>
      <c r="BN369" s="66"/>
      <c r="BO369" s="66"/>
    </row>
    <row r="370" spans="21:67" x14ac:dyDescent="0.2"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85">
        <v>89</v>
      </c>
      <c r="AZ370" s="85"/>
      <c r="BA370" s="85">
        <f t="shared" si="28"/>
        <v>0.94957241494880285</v>
      </c>
      <c r="BB370" s="85">
        <f t="shared" si="29"/>
        <v>1.6407218357011806</v>
      </c>
      <c r="BC370" s="66"/>
      <c r="BD370" s="116"/>
      <c r="BE370" s="111"/>
      <c r="BF370" s="117"/>
      <c r="BG370" s="111"/>
      <c r="BH370" s="117"/>
      <c r="BI370" s="111"/>
      <c r="BJ370" s="111"/>
      <c r="BK370" s="111"/>
      <c r="BL370" s="66"/>
      <c r="BM370" s="66"/>
      <c r="BN370" s="66"/>
      <c r="BO370" s="66"/>
    </row>
    <row r="371" spans="21:67" x14ac:dyDescent="0.2"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85">
        <v>90</v>
      </c>
      <c r="AZ371" s="85"/>
      <c r="BA371" s="85">
        <f t="shared" si="28"/>
        <v>0.95011850731814373</v>
      </c>
      <c r="BB371" s="85">
        <f t="shared" si="29"/>
        <v>1.6460037577411561</v>
      </c>
      <c r="BC371" s="66"/>
      <c r="BD371" s="116"/>
      <c r="BE371" s="111"/>
      <c r="BF371" s="117"/>
      <c r="BG371" s="111"/>
      <c r="BH371" s="117"/>
      <c r="BI371" s="111"/>
      <c r="BJ371" s="111"/>
      <c r="BK371" s="111"/>
      <c r="BL371" s="66"/>
      <c r="BM371" s="66"/>
      <c r="BN371" s="66"/>
      <c r="BO371" s="66"/>
    </row>
    <row r="372" spans="21:67" x14ac:dyDescent="0.2"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85">
        <v>91</v>
      </c>
      <c r="AZ372" s="85"/>
      <c r="BA372" s="85">
        <f t="shared" si="28"/>
        <v>0.95065290143238823</v>
      </c>
      <c r="BB372" s="85">
        <f t="shared" si="29"/>
        <v>1.6512173719125227</v>
      </c>
      <c r="BC372" s="66"/>
      <c r="BD372" s="116"/>
      <c r="BE372" s="111"/>
      <c r="BF372" s="117"/>
      <c r="BG372" s="111"/>
      <c r="BH372" s="117"/>
      <c r="BI372" s="111"/>
      <c r="BJ372" s="111"/>
      <c r="BK372" s="111"/>
      <c r="BL372" s="66"/>
      <c r="BM372" s="66"/>
      <c r="BN372" s="66"/>
      <c r="BO372" s="66"/>
    </row>
    <row r="373" spans="21:67" x14ac:dyDescent="0.2"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85">
        <v>92</v>
      </c>
      <c r="AZ373" s="85"/>
      <c r="BA373" s="85">
        <f t="shared" si="28"/>
        <v>0.95117596912187063</v>
      </c>
      <c r="BB373" s="85">
        <f t="shared" si="29"/>
        <v>1.6563643218951574</v>
      </c>
      <c r="BC373" s="66"/>
      <c r="BD373" s="116"/>
      <c r="BE373" s="111"/>
      <c r="BF373" s="117"/>
      <c r="BG373" s="111"/>
      <c r="BH373" s="117"/>
      <c r="BI373" s="111"/>
      <c r="BJ373" s="111"/>
      <c r="BK373" s="111"/>
      <c r="BL373" s="66"/>
      <c r="BM373" s="66"/>
      <c r="BN373" s="66"/>
      <c r="BO373" s="66"/>
    </row>
    <row r="374" spans="21:67" x14ac:dyDescent="0.2"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85">
        <v>93</v>
      </c>
      <c r="AZ374" s="85"/>
      <c r="BA374" s="85">
        <f t="shared" si="28"/>
        <v>0.95168806662735606</v>
      </c>
      <c r="BB374" s="85">
        <f t="shared" si="29"/>
        <v>1.6614461941299388</v>
      </c>
      <c r="BC374" s="66"/>
      <c r="BD374" s="116"/>
      <c r="BE374" s="111"/>
      <c r="BF374" s="117"/>
      <c r="BG374" s="111"/>
      <c r="BH374" s="117"/>
      <c r="BI374" s="111"/>
      <c r="BJ374" s="111"/>
      <c r="BK374" s="111"/>
      <c r="BL374" s="66"/>
      <c r="BM374" s="66"/>
      <c r="BN374" s="66"/>
      <c r="BO374" s="66"/>
    </row>
    <row r="375" spans="21:67" x14ac:dyDescent="0.2"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85">
        <v>94</v>
      </c>
      <c r="AZ375" s="85"/>
      <c r="BA375" s="85">
        <f t="shared" si="28"/>
        <v>0.95218953540840789</v>
      </c>
      <c r="BB375" s="85">
        <f t="shared" si="29"/>
        <v>1.6664645204115198</v>
      </c>
      <c r="BC375" s="66"/>
      <c r="BD375" s="116"/>
      <c r="BE375" s="111"/>
      <c r="BF375" s="117"/>
      <c r="BG375" s="111"/>
      <c r="BH375" s="117"/>
      <c r="BI375" s="111"/>
      <c r="BJ375" s="111"/>
      <c r="BK375" s="111"/>
      <c r="BL375" s="66"/>
      <c r="BM375" s="66"/>
      <c r="BN375" s="66"/>
      <c r="BO375" s="66"/>
    </row>
    <row r="376" spans="21:67" x14ac:dyDescent="0.2"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85">
        <v>95</v>
      </c>
      <c r="AZ376" s="85"/>
      <c r="BA376" s="85">
        <f t="shared" si="28"/>
        <v>0.95268070290198192</v>
      </c>
      <c r="BB376" s="85">
        <f t="shared" si="29"/>
        <v>1.6714207803371446</v>
      </c>
      <c r="BC376" s="66"/>
      <c r="BD376" s="116"/>
      <c r="BE376" s="111"/>
      <c r="BF376" s="117"/>
      <c r="BG376" s="111"/>
      <c r="BH376" s="117"/>
      <c r="BI376" s="111"/>
      <c r="BJ376" s="111"/>
      <c r="BK376" s="111"/>
      <c r="BL376" s="66"/>
      <c r="BM376" s="66"/>
      <c r="BN376" s="66"/>
      <c r="BO376" s="66"/>
    </row>
    <row r="377" spans="21:67" x14ac:dyDescent="0.2"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85">
        <v>96</v>
      </c>
      <c r="AZ377" s="85"/>
      <c r="BA377" s="85">
        <f t="shared" si="28"/>
        <v>0.95316188323478757</v>
      </c>
      <c r="BB377" s="85">
        <f t="shared" si="29"/>
        <v>1.6763164036209692</v>
      </c>
      <c r="BC377" s="66"/>
      <c r="BD377" s="116"/>
      <c r="BE377" s="111"/>
      <c r="BF377" s="117"/>
      <c r="BG377" s="111"/>
      <c r="BH377" s="117"/>
      <c r="BI377" s="111"/>
      <c r="BJ377" s="111"/>
      <c r="BK377" s="111"/>
      <c r="BL377" s="66"/>
      <c r="BM377" s="66"/>
      <c r="BN377" s="66"/>
      <c r="BO377" s="66"/>
    </row>
    <row r="378" spans="21:67" x14ac:dyDescent="0.2"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85">
        <v>97</v>
      </c>
      <c r="AZ378" s="85"/>
      <c r="BA378" s="85">
        <f t="shared" si="28"/>
        <v>0.95363337789266778</v>
      </c>
      <c r="BB378" s="85">
        <f t="shared" si="29"/>
        <v>1.6811527722825717</v>
      </c>
      <c r="BC378" s="66"/>
      <c r="BD378" s="116"/>
      <c r="BE378" s="111"/>
      <c r="BF378" s="117"/>
      <c r="BG378" s="111"/>
      <c r="BH378" s="117"/>
      <c r="BI378" s="111"/>
      <c r="BJ378" s="111"/>
      <c r="BK378" s="111"/>
      <c r="BL378" s="66"/>
      <c r="BM378" s="66"/>
      <c r="BN378" s="66"/>
      <c r="BO378" s="66"/>
    </row>
    <row r="379" spans="21:67" x14ac:dyDescent="0.2"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85">
        <v>98</v>
      </c>
      <c r="AZ379" s="85"/>
      <c r="BA379" s="85">
        <f t="shared" si="28"/>
        <v>0.95409547634999392</v>
      </c>
      <c r="BB379" s="85">
        <f t="shared" si="29"/>
        <v>1.6859312227177525</v>
      </c>
      <c r="BC379" s="66"/>
      <c r="BD379" s="116"/>
      <c r="BE379" s="111"/>
      <c r="BF379" s="117"/>
      <c r="BG379" s="111"/>
      <c r="BH379" s="117"/>
      <c r="BI379" s="111"/>
      <c r="BJ379" s="111"/>
      <c r="BK379" s="111"/>
      <c r="BL379" s="66"/>
      <c r="BM379" s="66"/>
      <c r="BN379" s="66"/>
      <c r="BO379" s="66"/>
    </row>
    <row r="380" spans="21:67" x14ac:dyDescent="0.2"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85">
        <v>99</v>
      </c>
      <c r="AZ380" s="85"/>
      <c r="BA380" s="85">
        <f t="shared" si="28"/>
        <v>0.95454845666183408</v>
      </c>
      <c r="BB380" s="85">
        <f t="shared" si="29"/>
        <v>1.6906530476590824</v>
      </c>
      <c r="BC380" s="66"/>
      <c r="BD380" s="116"/>
      <c r="BE380" s="111"/>
      <c r="BF380" s="117"/>
      <c r="BG380" s="111"/>
      <c r="BH380" s="117"/>
      <c r="BI380" s="111"/>
      <c r="BJ380" s="111"/>
      <c r="BK380" s="111"/>
      <c r="BL380" s="66"/>
      <c r="BM380" s="66"/>
      <c r="BN380" s="66"/>
      <c r="BO380" s="66"/>
    </row>
    <row r="381" spans="21:67" x14ac:dyDescent="0.2"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85">
        <v>100</v>
      </c>
      <c r="AZ381" s="85"/>
      <c r="BA381" s="85">
        <f t="shared" si="28"/>
        <v>0.954992586021436</v>
      </c>
      <c r="BB381" s="85">
        <f t="shared" si="29"/>
        <v>1.695319498033117</v>
      </c>
      <c r="BC381" s="66"/>
      <c r="BD381" s="116"/>
      <c r="BE381" s="111"/>
      <c r="BF381" s="117"/>
      <c r="BG381" s="111"/>
      <c r="BH381" s="117"/>
      <c r="BI381" s="111"/>
      <c r="BJ381" s="111"/>
      <c r="BK381" s="111"/>
      <c r="BL381" s="66"/>
      <c r="BM381" s="66"/>
      <c r="BN381" s="66"/>
      <c r="BO381" s="66"/>
    </row>
    <row r="382" spans="21:67" x14ac:dyDescent="0.2"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85">
        <v>101</v>
      </c>
      <c r="AZ382" s="85"/>
      <c r="BA382" s="85">
        <f t="shared" si="28"/>
        <v>0.9554281212853748</v>
      </c>
      <c r="BB382" s="85">
        <f t="shared" si="29"/>
        <v>1.6999317847207334</v>
      </c>
      <c r="BC382" s="66"/>
      <c r="BD382" s="116"/>
      <c r="BE382" s="111"/>
      <c r="BF382" s="117"/>
      <c r="BG382" s="111"/>
      <c r="BH382" s="117"/>
      <c r="BI382" s="111"/>
      <c r="BJ382" s="111"/>
      <c r="BK382" s="111"/>
      <c r="BL382" s="66"/>
      <c r="BM382" s="66"/>
      <c r="BN382" s="66"/>
      <c r="BO382" s="66"/>
    </row>
    <row r="383" spans="21:67" x14ac:dyDescent="0.2"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85">
        <v>102</v>
      </c>
      <c r="AZ383" s="85"/>
      <c r="BA383" s="85">
        <f t="shared" si="28"/>
        <v>0.95585530946852915</v>
      </c>
      <c r="BB383" s="85">
        <f t="shared" si="29"/>
        <v>1.7044910802265318</v>
      </c>
      <c r="BC383" s="66"/>
      <c r="BD383" s="116"/>
      <c r="BE383" s="111"/>
      <c r="BF383" s="117"/>
      <c r="BG383" s="111"/>
      <c r="BH383" s="117"/>
      <c r="BI383" s="111"/>
      <c r="BJ383" s="111"/>
      <c r="BK383" s="111"/>
      <c r="BL383" s="66"/>
      <c r="BM383" s="66"/>
      <c r="BN383" s="66"/>
      <c r="BO383" s="66"/>
    </row>
    <row r="384" spans="21:67" x14ac:dyDescent="0.2"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85">
        <v>103</v>
      </c>
      <c r="AZ384" s="85"/>
      <c r="BA384" s="85">
        <f t="shared" si="28"/>
        <v>0.95627438821089084</v>
      </c>
      <c r="BB384" s="85">
        <f t="shared" si="29"/>
        <v>1.708998520262865</v>
      </c>
      <c r="BC384" s="66"/>
      <c r="BD384" s="116"/>
      <c r="BE384" s="111"/>
      <c r="BF384" s="117"/>
      <c r="BG384" s="111"/>
      <c r="BH384" s="117"/>
      <c r="BI384" s="111"/>
      <c r="BJ384" s="111"/>
      <c r="BK384" s="111"/>
      <c r="BL384" s="66"/>
      <c r="BM384" s="66"/>
      <c r="BN384" s="66"/>
      <c r="BO384" s="66"/>
    </row>
    <row r="385" spans="21:67" x14ac:dyDescent="0.2"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85">
        <v>104</v>
      </c>
      <c r="AZ385" s="85"/>
      <c r="BA385" s="85">
        <f t="shared" si="28"/>
        <v>0.95668558621805788</v>
      </c>
      <c r="BB385" s="85">
        <f t="shared" si="29"/>
        <v>1.7134552052536336</v>
      </c>
      <c r="BC385" s="66"/>
      <c r="BD385" s="116"/>
      <c r="BE385" s="111"/>
      <c r="BF385" s="117"/>
      <c r="BG385" s="111"/>
      <c r="BH385" s="117"/>
      <c r="BI385" s="111"/>
      <c r="BJ385" s="111"/>
      <c r="BK385" s="111"/>
      <c r="BL385" s="66"/>
      <c r="BM385" s="66"/>
      <c r="BN385" s="66"/>
      <c r="BO385" s="66"/>
    </row>
    <row r="386" spans="21:67" x14ac:dyDescent="0.2"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85">
        <v>105</v>
      </c>
      <c r="AZ386" s="85"/>
      <c r="BA386" s="85">
        <f t="shared" si="28"/>
        <v>0.95708912367712784</v>
      </c>
      <c r="BB386" s="85">
        <f t="shared" si="29"/>
        <v>1.7178622017626706</v>
      </c>
      <c r="BC386" s="66"/>
      <c r="BD386" s="116"/>
      <c r="BE386" s="111"/>
      <c r="BF386" s="117"/>
      <c r="BG386" s="111"/>
      <c r="BH386" s="117"/>
      <c r="BI386" s="111"/>
      <c r="BJ386" s="111"/>
      <c r="BK386" s="111"/>
      <c r="BL386" s="66"/>
      <c r="BM386" s="66"/>
      <c r="BN386" s="66"/>
      <c r="BO386" s="66"/>
    </row>
    <row r="387" spans="21:67" x14ac:dyDescent="0.2"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85">
        <v>106</v>
      </c>
      <c r="AZ387" s="85"/>
      <c r="BA387" s="85">
        <f t="shared" si="28"/>
        <v>0.9574852126495772</v>
      </c>
      <c r="BB387" s="85">
        <f t="shared" si="29"/>
        <v>1.7222205438511624</v>
      </c>
      <c r="BC387" s="66"/>
      <c r="BD387" s="116"/>
      <c r="BE387" s="111"/>
      <c r="BF387" s="117"/>
      <c r="BG387" s="111"/>
      <c r="BH387" s="117"/>
      <c r="BI387" s="111"/>
      <c r="BJ387" s="111"/>
      <c r="BK387" s="111"/>
      <c r="BL387" s="66"/>
      <c r="BM387" s="66"/>
      <c r="BN387" s="66"/>
      <c r="BO387" s="66"/>
    </row>
    <row r="388" spans="21:67" x14ac:dyDescent="0.2"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85">
        <v>107</v>
      </c>
      <c r="AZ388" s="85"/>
      <c r="BA388" s="85">
        <f t="shared" si="28"/>
        <v>0.95787405744259901</v>
      </c>
      <c r="BB388" s="85">
        <f t="shared" si="29"/>
        <v>1.7265312343682779</v>
      </c>
      <c r="BC388" s="66"/>
      <c r="BD388" s="116"/>
      <c r="BE388" s="111"/>
      <c r="BF388" s="117"/>
      <c r="BG388" s="111"/>
      <c r="BH388" s="117"/>
      <c r="BI388" s="111"/>
      <c r="BJ388" s="111"/>
      <c r="BK388" s="111"/>
      <c r="BL388" s="66"/>
      <c r="BM388" s="66"/>
      <c r="BN388" s="66"/>
      <c r="BO388" s="66"/>
    </row>
    <row r="389" spans="21:67" x14ac:dyDescent="0.2"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85">
        <v>108</v>
      </c>
      <c r="AZ389" s="85"/>
      <c r="BA389" s="85">
        <f t="shared" si="28"/>
        <v>0.95825585496026511</v>
      </c>
      <c r="BB389" s="85">
        <f t="shared" si="29"/>
        <v>1.7307952461788902</v>
      </c>
      <c r="BC389" s="66"/>
      <c r="BD389" s="116"/>
      <c r="BE389" s="111"/>
      <c r="BF389" s="117"/>
      <c r="BG389" s="111"/>
      <c r="BH389" s="117"/>
      <c r="BI389" s="111"/>
      <c r="BJ389" s="111"/>
      <c r="BK389" s="111"/>
      <c r="BL389" s="66"/>
      <c r="BM389" s="66"/>
      <c r="BN389" s="66"/>
      <c r="BO389" s="66"/>
    </row>
    <row r="390" spans="21:67" x14ac:dyDescent="0.2"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85">
        <v>109</v>
      </c>
      <c r="AZ390" s="85"/>
      <c r="BA390" s="85">
        <f t="shared" si="28"/>
        <v>0.95863079503577908</v>
      </c>
      <c r="BB390" s="85">
        <f t="shared" si="29"/>
        <v>1.7350135233320123</v>
      </c>
      <c r="BC390" s="66"/>
      <c r="BD390" s="116"/>
      <c r="BE390" s="111"/>
      <c r="BF390" s="117"/>
      <c r="BG390" s="111"/>
      <c r="BH390" s="117"/>
      <c r="BI390" s="111"/>
      <c r="BJ390" s="111"/>
      <c r="BK390" s="111"/>
      <c r="BL390" s="66"/>
      <c r="BM390" s="66"/>
      <c r="BN390" s="66"/>
      <c r="BO390" s="66"/>
    </row>
    <row r="391" spans="21:67" x14ac:dyDescent="0.2"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85">
        <v>110</v>
      </c>
      <c r="AZ391" s="85"/>
      <c r="BA391" s="85">
        <f t="shared" si="28"/>
        <v>0.95899906074599783</v>
      </c>
      <c r="BB391" s="85">
        <f t="shared" si="29"/>
        <v>1.7391869821733341</v>
      </c>
      <c r="BC391" s="66"/>
      <c r="BD391" s="116"/>
      <c r="BE391" s="111"/>
      <c r="BF391" s="117"/>
      <c r="BG391" s="111"/>
      <c r="BH391" s="117"/>
      <c r="BI391" s="111"/>
      <c r="BJ391" s="111"/>
      <c r="BK391" s="111"/>
      <c r="BL391" s="66"/>
      <c r="BM391" s="66"/>
      <c r="BN391" s="66"/>
      <c r="BO391" s="66"/>
    </row>
    <row r="392" spans="21:67" x14ac:dyDescent="0.2"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85">
        <v>111</v>
      </c>
      <c r="AZ392" s="85"/>
      <c r="BA392" s="85">
        <f t="shared" si="28"/>
        <v>0.95936082870931427</v>
      </c>
      <c r="BB392" s="85">
        <f t="shared" si="29"/>
        <v>1.7433165124050003</v>
      </c>
      <c r="BC392" s="66"/>
      <c r="BD392" s="116"/>
      <c r="BE392" s="111"/>
      <c r="BF392" s="117"/>
      <c r="BG392" s="111"/>
      <c r="BH392" s="117"/>
      <c r="BI392" s="111"/>
      <c r="BJ392" s="111"/>
      <c r="BK392" s="111"/>
      <c r="BL392" s="66"/>
      <c r="BM392" s="66"/>
      <c r="BN392" s="66"/>
      <c r="BO392" s="66"/>
    </row>
    <row r="393" spans="21:67" x14ac:dyDescent="0.2"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85">
        <v>112</v>
      </c>
      <c r="AZ393" s="85"/>
      <c r="BA393" s="85">
        <f t="shared" si="28"/>
        <v>0.95971626936792198</v>
      </c>
      <c r="BB393" s="85">
        <f t="shared" si="29"/>
        <v>1.7474029780956282</v>
      </c>
      <c r="BC393" s="66"/>
      <c r="BD393" s="116"/>
      <c r="BE393" s="111"/>
      <c r="BF393" s="117"/>
      <c r="BG393" s="111"/>
      <c r="BH393" s="117"/>
      <c r="BI393" s="111"/>
      <c r="BJ393" s="111"/>
      <c r="BK393" s="111"/>
      <c r="BL393" s="66"/>
      <c r="BM393" s="66"/>
      <c r="BN393" s="66"/>
      <c r="BO393" s="66"/>
    </row>
    <row r="394" spans="21:67" x14ac:dyDescent="0.2"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85">
        <v>113</v>
      </c>
      <c r="AZ394" s="85"/>
      <c r="BA394" s="85">
        <f t="shared" si="28"/>
        <v>0.96006554725540494</v>
      </c>
      <c r="BB394" s="85">
        <f t="shared" si="29"/>
        <v>1.7514472186432763</v>
      </c>
      <c r="BC394" s="66"/>
      <c r="BD394" s="116"/>
      <c r="BE394" s="111"/>
      <c r="BF394" s="117"/>
      <c r="BG394" s="111"/>
      <c r="BH394" s="117"/>
      <c r="BI394" s="111"/>
      <c r="BJ394" s="111"/>
      <c r="BK394" s="111"/>
      <c r="BL394" s="66"/>
      <c r="BM394" s="66"/>
      <c r="BN394" s="66"/>
      <c r="BO394" s="66"/>
    </row>
    <row r="395" spans="21:67" x14ac:dyDescent="0.2"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85">
        <v>114</v>
      </c>
      <c r="AZ395" s="85"/>
      <c r="BA395" s="85">
        <f t="shared" si="28"/>
        <v>0.96040882125053806</v>
      </c>
      <c r="BB395" s="85">
        <f t="shared" si="29"/>
        <v>1.7554500496939986</v>
      </c>
      <c r="BC395" s="66"/>
      <c r="BD395" s="116"/>
      <c r="BE395" s="111"/>
      <c r="BF395" s="117"/>
      <c r="BG395" s="111"/>
      <c r="BH395" s="117"/>
      <c r="BI395" s="111"/>
      <c r="BJ395" s="111"/>
      <c r="BK395" s="111"/>
      <c r="BL395" s="66"/>
      <c r="BM395" s="66"/>
      <c r="BN395" s="66"/>
      <c r="BO395" s="66"/>
    </row>
    <row r="396" spans="21:67" x14ac:dyDescent="0.2"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85">
        <v>115</v>
      </c>
      <c r="AZ396" s="85"/>
      <c r="BA396" s="85">
        <f t="shared" si="28"/>
        <v>0.96074624481811799</v>
      </c>
      <c r="BB396" s="85">
        <f t="shared" si="29"/>
        <v>1.7594122640183736</v>
      </c>
      <c r="BC396" s="66"/>
      <c r="BD396" s="116"/>
      <c r="BE396" s="111"/>
      <c r="BF396" s="117"/>
      <c r="BG396" s="111"/>
      <c r="BH396" s="117"/>
      <c r="BI396" s="111"/>
      <c r="BJ396" s="111"/>
      <c r="BK396" s="111"/>
      <c r="BL396" s="66"/>
      <c r="BM396" s="66"/>
      <c r="BN396" s="66"/>
      <c r="BO396" s="66"/>
    </row>
    <row r="397" spans="21:67" x14ac:dyDescent="0.2"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85">
        <v>116</v>
      </c>
      <c r="AZ397" s="85"/>
      <c r="BA397" s="85">
        <f t="shared" si="28"/>
        <v>0.96107796623759212</v>
      </c>
      <c r="BB397" s="85">
        <f t="shared" si="29"/>
        <v>1.7633346323483075</v>
      </c>
      <c r="BC397" s="66"/>
      <c r="BD397" s="116"/>
      <c r="BE397" s="111"/>
      <c r="BF397" s="117"/>
      <c r="BG397" s="111"/>
      <c r="BH397" s="117"/>
      <c r="BI397" s="111"/>
      <c r="BJ397" s="111"/>
      <c r="BK397" s="111"/>
      <c r="BL397" s="66"/>
      <c r="BM397" s="66"/>
      <c r="BN397" s="66"/>
      <c r="BO397" s="66"/>
    </row>
    <row r="398" spans="21:67" x14ac:dyDescent="0.2"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85">
        <v>117</v>
      </c>
      <c r="AZ398" s="85"/>
      <c r="BA398" s="85">
        <f t="shared" si="28"/>
        <v>0.9614041288202001</v>
      </c>
      <c r="BB398" s="85">
        <f t="shared" si="29"/>
        <v>1.7672179041762153</v>
      </c>
      <c r="BC398" s="66"/>
      <c r="BD398" s="116"/>
      <c r="BE398" s="111"/>
      <c r="BF398" s="117"/>
      <c r="BG398" s="111"/>
      <c r="BH398" s="117"/>
      <c r="BI398" s="111"/>
      <c r="BJ398" s="111"/>
      <c r="BK398" s="111"/>
      <c r="BL398" s="66"/>
      <c r="BM398" s="66"/>
      <c r="BN398" s="66"/>
      <c r="BO398" s="66"/>
    </row>
    <row r="399" spans="21:67" x14ac:dyDescent="0.2"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85">
        <v>118</v>
      </c>
      <c r="AZ399" s="85"/>
      <c r="BA399" s="85">
        <f t="shared" si="28"/>
        <v>0.96172487111529636</v>
      </c>
      <c r="BB399" s="85">
        <f t="shared" si="29"/>
        <v>1.7710628085186089</v>
      </c>
      <c r="BC399" s="66"/>
      <c r="BD399" s="116"/>
      <c r="BE399" s="111"/>
      <c r="BF399" s="117"/>
      <c r="BG399" s="111"/>
      <c r="BH399" s="117"/>
      <c r="BI399" s="111"/>
      <c r="BJ399" s="111"/>
      <c r="BK399" s="111"/>
      <c r="BL399" s="66"/>
      <c r="BM399" s="66"/>
      <c r="BN399" s="66"/>
      <c r="BO399" s="66"/>
    </row>
    <row r="400" spans="21:67" x14ac:dyDescent="0.2"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85">
        <v>119</v>
      </c>
      <c r="AZ400" s="85"/>
      <c r="BA400" s="85">
        <f t="shared" si="28"/>
        <v>0.96204032710647591</v>
      </c>
      <c r="BB400" s="85">
        <f t="shared" si="29"/>
        <v>1.7748700546459288</v>
      </c>
      <c r="BC400" s="66"/>
      <c r="BD400" s="116"/>
      <c r="BE400" s="111"/>
      <c r="BF400" s="117"/>
      <c r="BG400" s="111"/>
      <c r="BH400" s="117"/>
      <c r="BI400" s="111"/>
      <c r="BJ400" s="111"/>
      <c r="BK400" s="111"/>
      <c r="BL400" s="66"/>
      <c r="BM400" s="66"/>
      <c r="BN400" s="66"/>
      <c r="BO400" s="66"/>
    </row>
    <row r="401" spans="21:67" x14ac:dyDescent="0.2"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85">
        <v>120</v>
      </c>
      <c r="AZ401" s="85"/>
      <c r="BA401" s="85">
        <f t="shared" si="28"/>
        <v>0.96235062639808855</v>
      </c>
      <c r="BB401" s="85">
        <f t="shared" si="29"/>
        <v>1.7786403327804301</v>
      </c>
      <c r="BC401" s="66"/>
      <c r="BD401" s="116"/>
      <c r="BE401" s="111"/>
      <c r="BF401" s="117"/>
      <c r="BG401" s="111"/>
      <c r="BH401" s="117"/>
      <c r="BI401" s="111"/>
      <c r="BJ401" s="111"/>
      <c r="BK401" s="111"/>
      <c r="BL401" s="66"/>
      <c r="BM401" s="66"/>
      <c r="BN401" s="66"/>
      <c r="BO401" s="66"/>
    </row>
  </sheetData>
  <mergeCells count="96">
    <mergeCell ref="O5:V5"/>
    <mergeCell ref="B1:F3"/>
    <mergeCell ref="J1:M1"/>
    <mergeCell ref="J2:M2"/>
    <mergeCell ref="J3:M3"/>
    <mergeCell ref="O4:V4"/>
    <mergeCell ref="C6:D6"/>
    <mergeCell ref="E6:F6"/>
    <mergeCell ref="G6:I6"/>
    <mergeCell ref="O6:V7"/>
    <mergeCell ref="C8:D8"/>
    <mergeCell ref="E8:F8"/>
    <mergeCell ref="G8:I8"/>
    <mergeCell ref="O8:V8"/>
    <mergeCell ref="C12:D12"/>
    <mergeCell ref="E12:F12"/>
    <mergeCell ref="G12:H12"/>
    <mergeCell ref="I12:K12"/>
    <mergeCell ref="O12:V12"/>
    <mergeCell ref="O9:V10"/>
    <mergeCell ref="C10:D10"/>
    <mergeCell ref="E10:F10"/>
    <mergeCell ref="G10:H10"/>
    <mergeCell ref="O11:V11"/>
    <mergeCell ref="C14:D14"/>
    <mergeCell ref="E14:F14"/>
    <mergeCell ref="G14:H14"/>
    <mergeCell ref="O14:V16"/>
    <mergeCell ref="B15:M15"/>
    <mergeCell ref="C16:D16"/>
    <mergeCell ref="E16:F16"/>
    <mergeCell ref="G16:H16"/>
    <mergeCell ref="F18:F139"/>
    <mergeCell ref="G18:I19"/>
    <mergeCell ref="K18:M19"/>
    <mergeCell ref="O18:S18"/>
    <mergeCell ref="O20:S20"/>
    <mergeCell ref="O22:S22"/>
    <mergeCell ref="O24:S24"/>
    <mergeCell ref="O27:R28"/>
    <mergeCell ref="O30:S31"/>
    <mergeCell ref="O41:R42"/>
    <mergeCell ref="O44:S45"/>
    <mergeCell ref="T30:T31"/>
    <mergeCell ref="U30:U31"/>
    <mergeCell ref="O34:R35"/>
    <mergeCell ref="O37:S38"/>
    <mergeCell ref="T37:T38"/>
    <mergeCell ref="U37:U38"/>
    <mergeCell ref="T44:T45"/>
    <mergeCell ref="U44:U45"/>
    <mergeCell ref="AY152:BB153"/>
    <mergeCell ref="BD152:BH153"/>
    <mergeCell ref="BM152:BO153"/>
    <mergeCell ref="BJ152:BK153"/>
    <mergeCell ref="U156:W156"/>
    <mergeCell ref="AA156:AC156"/>
    <mergeCell ref="AG156:AI156"/>
    <mergeCell ref="AM156:AO156"/>
    <mergeCell ref="AS156:AU156"/>
    <mergeCell ref="AS157:AU157"/>
    <mergeCell ref="U158:W158"/>
    <mergeCell ref="U160:W160"/>
    <mergeCell ref="U162:W162"/>
    <mergeCell ref="AA162:AC162"/>
    <mergeCell ref="AG162:AI162"/>
    <mergeCell ref="U164:W164"/>
    <mergeCell ref="AA164:AC164"/>
    <mergeCell ref="AG164:AI164"/>
    <mergeCell ref="U166:W166"/>
    <mergeCell ref="AA166:AC166"/>
    <mergeCell ref="Q190:T196"/>
    <mergeCell ref="AM168:AO168"/>
    <mergeCell ref="AS170:AU170"/>
    <mergeCell ref="U172:W172"/>
    <mergeCell ref="AA172:AC172"/>
    <mergeCell ref="AG172:AI172"/>
    <mergeCell ref="AM172:AO172"/>
    <mergeCell ref="AS172:AU172"/>
    <mergeCell ref="U168:W168"/>
    <mergeCell ref="AA168:AC168"/>
    <mergeCell ref="AG168:AI168"/>
    <mergeCell ref="U174:W174"/>
    <mergeCell ref="AA174:AC174"/>
    <mergeCell ref="AG174:AI174"/>
    <mergeCell ref="AM174:AO174"/>
    <mergeCell ref="AS174:AU174"/>
    <mergeCell ref="Q211:T213"/>
    <mergeCell ref="V211:V213"/>
    <mergeCell ref="AY278:BB279"/>
    <mergeCell ref="AS198:AT202"/>
    <mergeCell ref="Q203:T205"/>
    <mergeCell ref="V203:V205"/>
    <mergeCell ref="AS203:AT203"/>
    <mergeCell ref="Q207:T209"/>
    <mergeCell ref="V207:V209"/>
  </mergeCells>
  <dataValidations count="7">
    <dataValidation type="list" allowBlank="1" showInputMessage="1" showErrorMessage="1" sqref="H16">
      <formula1>R172:R173</formula1>
    </dataValidation>
    <dataValidation type="list" allowBlank="1" showInputMessage="1" showErrorMessage="1" sqref="G16">
      <formula1>Q173:Q174</formula1>
    </dataValidation>
    <dataValidation type="list" showInputMessage="1" showErrorMessage="1" sqref="U63 U29 U46 U36 U43">
      <formula1>$Q$176:$Q$179</formula1>
    </dataValidation>
    <dataValidation showDropDown="1" showInputMessage="1" showErrorMessage="1" sqref="G12 G14"/>
    <dataValidation type="list" allowBlank="1" showInputMessage="1" showErrorMessage="1" sqref="G6:I6">
      <formula1>$N$154:$N$249</formula1>
    </dataValidation>
    <dataValidation type="list" allowBlank="1" showInputMessage="1" showErrorMessage="1" sqref="G8:I8">
      <formula1>$Q$167:$Q$171</formula1>
    </dataValidation>
    <dataValidation type="list" allowBlank="1" showInputMessage="1" showErrorMessage="1" sqref="G10">
      <formula1>$Q$154:$Q$161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01"/>
  <sheetViews>
    <sheetView zoomScaleNormal="100" workbookViewId="0">
      <selection activeCell="T35" sqref="T35"/>
    </sheetView>
  </sheetViews>
  <sheetFormatPr defaultRowHeight="12.75" x14ac:dyDescent="0.2"/>
  <cols>
    <col min="1" max="1" width="3.7109375" customWidth="1"/>
    <col min="2" max="2" width="2.7109375" customWidth="1"/>
    <col min="3" max="3" width="5.7109375" customWidth="1"/>
    <col min="5" max="5" width="5.7109375" customWidth="1"/>
    <col min="6" max="6" width="2.7109375" customWidth="1"/>
    <col min="7" max="7" width="5.7109375" customWidth="1"/>
    <col min="9" max="9" width="5.7109375" customWidth="1"/>
    <col min="10" max="10" width="2.7109375" customWidth="1"/>
    <col min="11" max="11" width="5.7109375" customWidth="1"/>
    <col min="13" max="13" width="5.7109375" customWidth="1"/>
    <col min="17" max="17" width="10.5703125" customWidth="1"/>
    <col min="20" max="20" width="9.5703125" bestFit="1" customWidth="1"/>
    <col min="21" max="21" width="16" customWidth="1"/>
  </cols>
  <sheetData>
    <row r="1" spans="1:43" ht="13.5" customHeight="1" thickBot="1" x14ac:dyDescent="0.3">
      <c r="A1" s="1"/>
      <c r="B1" s="330" t="s">
        <v>112</v>
      </c>
      <c r="C1" s="331"/>
      <c r="D1" s="331"/>
      <c r="E1" s="332"/>
      <c r="F1" s="333"/>
      <c r="H1" s="17" t="s">
        <v>6</v>
      </c>
      <c r="I1" s="13"/>
      <c r="J1" s="343" t="s">
        <v>155</v>
      </c>
      <c r="K1" s="344"/>
      <c r="L1" s="344"/>
      <c r="M1" s="345"/>
      <c r="W1" s="43"/>
      <c r="AJ1" s="30"/>
      <c r="AK1" s="30"/>
      <c r="AL1" s="30"/>
      <c r="AM1" s="30"/>
      <c r="AN1" s="30"/>
      <c r="AO1" s="30"/>
      <c r="AP1" s="27"/>
      <c r="AQ1" s="27"/>
    </row>
    <row r="2" spans="1:43" ht="13.5" customHeight="1" thickBot="1" x14ac:dyDescent="0.3">
      <c r="A2" s="1"/>
      <c r="B2" s="334"/>
      <c r="C2" s="335"/>
      <c r="D2" s="335"/>
      <c r="E2" s="336"/>
      <c r="F2" s="337"/>
      <c r="H2" s="19" t="s">
        <v>7</v>
      </c>
      <c r="I2" s="18"/>
      <c r="J2" s="351"/>
      <c r="K2" s="352"/>
      <c r="L2" s="352"/>
      <c r="M2" s="353"/>
      <c r="W2" s="43"/>
      <c r="AJ2" s="30"/>
      <c r="AK2" s="30"/>
      <c r="AL2" s="30"/>
      <c r="AM2" s="30"/>
      <c r="AN2" s="30"/>
      <c r="AO2" s="30"/>
      <c r="AP2" s="27"/>
      <c r="AQ2" s="27"/>
    </row>
    <row r="3" spans="1:43" ht="13.5" customHeight="1" thickBot="1" x14ac:dyDescent="0.25">
      <c r="A3" s="1"/>
      <c r="B3" s="338"/>
      <c r="C3" s="339"/>
      <c r="D3" s="339"/>
      <c r="E3" s="339"/>
      <c r="F3" s="340"/>
      <c r="H3" s="20" t="s">
        <v>119</v>
      </c>
      <c r="I3" s="14"/>
      <c r="J3" s="351" t="s">
        <v>152</v>
      </c>
      <c r="K3" s="354"/>
      <c r="L3" s="354"/>
      <c r="M3" s="355"/>
      <c r="W3" s="44"/>
      <c r="AJ3" s="30"/>
      <c r="AK3" s="30"/>
      <c r="AL3" s="30"/>
      <c r="AM3" s="30"/>
      <c r="AN3" s="30"/>
      <c r="AO3" s="30"/>
      <c r="AP3" s="27"/>
      <c r="AQ3" s="27"/>
    </row>
    <row r="4" spans="1:43" ht="13.5" customHeight="1" thickBot="1" x14ac:dyDescent="0.3">
      <c r="A4" s="1"/>
      <c r="N4" s="16"/>
      <c r="O4" s="378" t="s">
        <v>143</v>
      </c>
      <c r="P4" s="379"/>
      <c r="Q4" s="379"/>
      <c r="R4" s="379"/>
      <c r="S4" s="379"/>
      <c r="T4" s="379"/>
      <c r="U4" s="379"/>
      <c r="V4" s="380"/>
      <c r="W4" s="45"/>
      <c r="AJ4" s="30"/>
      <c r="AK4" s="30"/>
      <c r="AL4" s="30"/>
      <c r="AM4" s="30"/>
      <c r="AN4" s="30"/>
      <c r="AO4" s="30"/>
      <c r="AP4" s="27"/>
      <c r="AQ4" s="27"/>
    </row>
    <row r="5" spans="1:43" ht="13.5" customHeight="1" thickTop="1" x14ac:dyDescent="0.2">
      <c r="A5" s="1"/>
      <c r="B5" s="4"/>
      <c r="C5" s="5"/>
      <c r="D5" s="5"/>
      <c r="E5" s="5"/>
      <c r="F5" s="5"/>
      <c r="G5" s="5"/>
      <c r="H5" s="5"/>
      <c r="I5" s="5"/>
      <c r="J5" s="5"/>
      <c r="K5" s="21"/>
      <c r="L5" s="21"/>
      <c r="M5" s="22"/>
      <c r="O5" s="307" t="s">
        <v>3</v>
      </c>
      <c r="P5" s="308"/>
      <c r="Q5" s="308"/>
      <c r="R5" s="308"/>
      <c r="S5" s="308"/>
      <c r="T5" s="308"/>
      <c r="U5" s="308"/>
      <c r="V5" s="309"/>
      <c r="W5" s="24"/>
      <c r="AJ5" s="30"/>
      <c r="AK5" s="30"/>
      <c r="AL5" s="30"/>
      <c r="AM5" s="30"/>
      <c r="AN5" s="30"/>
      <c r="AO5" s="30"/>
      <c r="AP5" s="27"/>
      <c r="AQ5" s="27"/>
    </row>
    <row r="6" spans="1:43" ht="13.5" customHeight="1" x14ac:dyDescent="0.25">
      <c r="A6" s="1"/>
      <c r="B6" s="120"/>
      <c r="C6" s="317" t="s">
        <v>9</v>
      </c>
      <c r="D6" s="318"/>
      <c r="E6" s="346" t="s">
        <v>11</v>
      </c>
      <c r="F6" s="347"/>
      <c r="G6" s="348" t="s">
        <v>65</v>
      </c>
      <c r="H6" s="349"/>
      <c r="I6" s="350"/>
      <c r="J6" s="121"/>
      <c r="K6" s="121"/>
      <c r="L6" s="121"/>
      <c r="M6" s="122"/>
      <c r="O6" s="307" t="s">
        <v>1</v>
      </c>
      <c r="P6" s="381"/>
      <c r="Q6" s="381"/>
      <c r="R6" s="381"/>
      <c r="S6" s="381"/>
      <c r="T6" s="381"/>
      <c r="U6" s="381"/>
      <c r="V6" s="382"/>
      <c r="W6" s="15"/>
      <c r="AJ6" s="30"/>
      <c r="AK6" s="30"/>
      <c r="AL6" s="30"/>
      <c r="AM6" s="30"/>
      <c r="AN6" s="30"/>
      <c r="AO6" s="30"/>
      <c r="AP6" s="27"/>
      <c r="AQ6" s="27"/>
    </row>
    <row r="7" spans="1:43" ht="13.5" customHeight="1" x14ac:dyDescent="0.2">
      <c r="A7" s="1"/>
      <c r="B7" s="120"/>
      <c r="C7" s="123"/>
      <c r="D7" s="123"/>
      <c r="E7" s="123"/>
      <c r="F7" s="123"/>
      <c r="G7" s="124"/>
      <c r="H7" s="124"/>
      <c r="I7" s="124"/>
      <c r="J7" s="121"/>
      <c r="K7" s="121"/>
      <c r="L7" s="121"/>
      <c r="M7" s="122"/>
      <c r="O7" s="307"/>
      <c r="P7" s="381"/>
      <c r="Q7" s="381"/>
      <c r="R7" s="381"/>
      <c r="S7" s="381"/>
      <c r="T7" s="381"/>
      <c r="U7" s="381"/>
      <c r="V7" s="382"/>
      <c r="W7" s="15"/>
      <c r="AJ7" s="30"/>
      <c r="AK7" s="30"/>
      <c r="AL7" s="30"/>
      <c r="AM7" s="30"/>
      <c r="AN7" s="30"/>
      <c r="AO7" s="30"/>
      <c r="AP7" s="27"/>
      <c r="AQ7" s="27"/>
    </row>
    <row r="8" spans="1:43" ht="13.5" customHeight="1" x14ac:dyDescent="0.25">
      <c r="A8" s="1"/>
      <c r="B8" s="125"/>
      <c r="C8" s="317" t="s">
        <v>134</v>
      </c>
      <c r="D8" s="318"/>
      <c r="E8" s="305" t="s">
        <v>11</v>
      </c>
      <c r="F8" s="306"/>
      <c r="G8" s="301" t="s">
        <v>139</v>
      </c>
      <c r="H8" s="341"/>
      <c r="I8" s="342"/>
      <c r="J8" s="121"/>
      <c r="K8" s="121"/>
      <c r="L8" s="121"/>
      <c r="M8" s="122"/>
      <c r="O8" s="307" t="s">
        <v>0</v>
      </c>
      <c r="P8" s="383"/>
      <c r="Q8" s="383"/>
      <c r="R8" s="383"/>
      <c r="S8" s="383"/>
      <c r="T8" s="383"/>
      <c r="U8" s="383"/>
      <c r="V8" s="384"/>
      <c r="W8" s="15"/>
      <c r="AJ8" s="37"/>
      <c r="AK8" s="37"/>
      <c r="AL8" s="37"/>
      <c r="AM8" s="37"/>
      <c r="AN8" s="37"/>
      <c r="AO8" s="37"/>
      <c r="AP8" s="29"/>
      <c r="AQ8" s="29"/>
    </row>
    <row r="9" spans="1:43" ht="13.5" customHeight="1" x14ac:dyDescent="0.25">
      <c r="A9" s="1"/>
      <c r="B9" s="125"/>
      <c r="C9" s="126"/>
      <c r="D9" s="126"/>
      <c r="E9" s="126"/>
      <c r="F9" s="126"/>
      <c r="G9" s="127"/>
      <c r="H9" s="127"/>
      <c r="I9" s="127"/>
      <c r="J9" s="121"/>
      <c r="K9" s="121"/>
      <c r="L9" s="121"/>
      <c r="M9" s="122"/>
      <c r="O9" s="307" t="s">
        <v>2</v>
      </c>
      <c r="P9" s="308"/>
      <c r="Q9" s="308"/>
      <c r="R9" s="308"/>
      <c r="S9" s="308"/>
      <c r="T9" s="308"/>
      <c r="U9" s="308"/>
      <c r="V9" s="309"/>
      <c r="W9" s="15"/>
      <c r="AJ9" s="38"/>
      <c r="AK9" s="38"/>
      <c r="AL9" s="37"/>
      <c r="AM9" s="37"/>
      <c r="AN9" s="37"/>
      <c r="AO9" s="37"/>
      <c r="AP9" s="29"/>
      <c r="AQ9" s="29"/>
    </row>
    <row r="10" spans="1:43" ht="13.5" customHeight="1" x14ac:dyDescent="0.25">
      <c r="A10" s="1"/>
      <c r="B10" s="125"/>
      <c r="C10" s="317" t="s">
        <v>18</v>
      </c>
      <c r="D10" s="318"/>
      <c r="E10" s="305" t="s">
        <v>11</v>
      </c>
      <c r="F10" s="306"/>
      <c r="G10" s="301" t="s">
        <v>16</v>
      </c>
      <c r="H10" s="302"/>
      <c r="I10" s="64"/>
      <c r="J10" s="121"/>
      <c r="K10" s="121"/>
      <c r="L10" s="121"/>
      <c r="M10" s="122"/>
      <c r="O10" s="310"/>
      <c r="P10" s="308"/>
      <c r="Q10" s="308"/>
      <c r="R10" s="308"/>
      <c r="S10" s="308"/>
      <c r="T10" s="308"/>
      <c r="U10" s="308"/>
      <c r="V10" s="309"/>
      <c r="W10" s="46"/>
      <c r="AJ10" s="38"/>
      <c r="AK10" s="38"/>
      <c r="AL10" s="30"/>
      <c r="AM10" s="30"/>
      <c r="AN10" s="30"/>
      <c r="AO10" s="30"/>
      <c r="AP10" s="27"/>
      <c r="AQ10" s="27"/>
    </row>
    <row r="11" spans="1:43" ht="13.5" customHeight="1" x14ac:dyDescent="0.25">
      <c r="A11" s="1"/>
      <c r="B11" s="128"/>
      <c r="C11" s="129"/>
      <c r="D11" s="129"/>
      <c r="E11" s="129"/>
      <c r="F11" s="129"/>
      <c r="G11" s="129"/>
      <c r="H11" s="129"/>
      <c r="I11" s="129"/>
      <c r="J11" s="129"/>
      <c r="K11" s="121"/>
      <c r="L11" s="121"/>
      <c r="M11" s="122"/>
      <c r="O11" s="311" t="s">
        <v>150</v>
      </c>
      <c r="P11" s="312"/>
      <c r="Q11" s="312"/>
      <c r="R11" s="312"/>
      <c r="S11" s="312"/>
      <c r="T11" s="312"/>
      <c r="U11" s="312"/>
      <c r="V11" s="313"/>
      <c r="W11" s="15"/>
      <c r="AJ11" s="15"/>
      <c r="AK11" s="15"/>
      <c r="AL11" s="15"/>
      <c r="AM11" s="15"/>
      <c r="AN11" s="30"/>
      <c r="AO11" s="30"/>
      <c r="AP11" s="27"/>
      <c r="AQ11" s="27"/>
    </row>
    <row r="12" spans="1:43" ht="13.5" customHeight="1" x14ac:dyDescent="0.25">
      <c r="A12" s="1"/>
      <c r="B12" s="125"/>
      <c r="C12" s="319" t="s">
        <v>46</v>
      </c>
      <c r="D12" s="320"/>
      <c r="E12" s="305" t="s">
        <v>45</v>
      </c>
      <c r="F12" s="306"/>
      <c r="G12" s="321">
        <v>1</v>
      </c>
      <c r="H12" s="323"/>
      <c r="I12" s="356" t="str">
        <f>TEXT(TEXT(G12,"."&amp;REPT("0",G14)&amp;"E+000"),"0"&amp;REPT(".",(G14-(1+INT(LOG10(ABS(G12)))))&gt;0)&amp; REPT("0",(G14-(1+INT(LOG10(ABS(G12)))))*((G14-(1+INT(LOG10(ABS(G12)))))&gt;0)))</f>
        <v>1.00</v>
      </c>
      <c r="J12" s="357"/>
      <c r="K12" s="358"/>
      <c r="L12" s="121"/>
      <c r="M12" s="122"/>
      <c r="O12" s="314" t="s">
        <v>151</v>
      </c>
      <c r="P12" s="315"/>
      <c r="Q12" s="315"/>
      <c r="R12" s="315"/>
      <c r="S12" s="315"/>
      <c r="T12" s="315"/>
      <c r="U12" s="315"/>
      <c r="V12" s="316"/>
      <c r="W12" s="47"/>
      <c r="AJ12" s="30"/>
      <c r="AK12" s="30"/>
      <c r="AL12" s="30"/>
      <c r="AM12" s="30"/>
      <c r="AN12" s="37"/>
      <c r="AO12" s="37"/>
      <c r="AP12" s="29"/>
      <c r="AQ12" s="29"/>
    </row>
    <row r="13" spans="1:43" ht="13.5" customHeight="1" x14ac:dyDescent="0.2">
      <c r="A13" s="1"/>
      <c r="B13" s="220"/>
      <c r="C13" s="131"/>
      <c r="D13" s="131"/>
      <c r="E13" s="131"/>
      <c r="F13" s="131"/>
      <c r="G13" s="131"/>
      <c r="H13" s="131"/>
      <c r="I13" s="131"/>
      <c r="J13" s="123"/>
      <c r="K13" s="121"/>
      <c r="L13" s="121"/>
      <c r="M13" s="122"/>
      <c r="O13" s="219"/>
      <c r="P13" s="221"/>
      <c r="Q13" s="221"/>
      <c r="R13" s="221"/>
      <c r="S13" s="221"/>
      <c r="T13" s="221"/>
      <c r="U13" s="221"/>
      <c r="V13" s="222"/>
      <c r="W13" s="15"/>
      <c r="X13" s="3"/>
      <c r="AJ13" s="37"/>
      <c r="AK13" s="37"/>
      <c r="AL13" s="37"/>
      <c r="AM13" s="37"/>
      <c r="AN13" s="37"/>
      <c r="AO13" s="37"/>
      <c r="AP13" s="29"/>
      <c r="AQ13" s="29"/>
    </row>
    <row r="14" spans="1:43" ht="13.5" customHeight="1" x14ac:dyDescent="0.25">
      <c r="A14" s="1"/>
      <c r="B14" s="220"/>
      <c r="C14" s="319" t="s">
        <v>89</v>
      </c>
      <c r="D14" s="320"/>
      <c r="E14" s="305" t="s">
        <v>45</v>
      </c>
      <c r="F14" s="306"/>
      <c r="G14" s="321">
        <v>3</v>
      </c>
      <c r="H14" s="322"/>
      <c r="I14" s="132"/>
      <c r="J14" s="123"/>
      <c r="K14" s="121"/>
      <c r="L14" s="121"/>
      <c r="M14" s="122"/>
      <c r="N14" s="10"/>
      <c r="O14" s="372" t="s">
        <v>144</v>
      </c>
      <c r="P14" s="373"/>
      <c r="Q14" s="373"/>
      <c r="R14" s="373"/>
      <c r="S14" s="373"/>
      <c r="T14" s="373"/>
      <c r="U14" s="373"/>
      <c r="V14" s="374"/>
      <c r="W14" s="47"/>
      <c r="X14" s="3"/>
      <c r="AJ14" s="37"/>
      <c r="AK14" s="37"/>
      <c r="AL14" s="37"/>
      <c r="AM14" s="37"/>
      <c r="AN14" s="37"/>
      <c r="AO14" s="37"/>
      <c r="AP14" s="29"/>
      <c r="AQ14" s="29"/>
    </row>
    <row r="15" spans="1:43" ht="13.5" customHeight="1" x14ac:dyDescent="0.2">
      <c r="A15" s="1"/>
      <c r="B15" s="324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6"/>
      <c r="N15" s="10"/>
      <c r="O15" s="372"/>
      <c r="P15" s="373"/>
      <c r="Q15" s="373"/>
      <c r="R15" s="373"/>
      <c r="S15" s="373"/>
      <c r="T15" s="373"/>
      <c r="U15" s="373"/>
      <c r="V15" s="374"/>
      <c r="W15" s="47"/>
      <c r="X15" s="3"/>
      <c r="AJ15" s="37"/>
      <c r="AK15" s="37"/>
      <c r="AL15" s="37"/>
      <c r="AM15" s="37"/>
      <c r="AN15" s="37"/>
      <c r="AO15" s="37"/>
      <c r="AP15" s="29"/>
      <c r="AQ15" s="29"/>
    </row>
    <row r="16" spans="1:43" ht="13.5" customHeight="1" thickBot="1" x14ac:dyDescent="0.3">
      <c r="A16" s="1"/>
      <c r="B16" s="220"/>
      <c r="C16" s="319" t="s">
        <v>124</v>
      </c>
      <c r="D16" s="327"/>
      <c r="E16" s="328" t="s">
        <v>45</v>
      </c>
      <c r="F16" s="329"/>
      <c r="G16" s="303">
        <v>99</v>
      </c>
      <c r="H16" s="304"/>
      <c r="I16" s="23"/>
      <c r="J16" s="123"/>
      <c r="K16" s="121"/>
      <c r="L16" s="121"/>
      <c r="M16" s="122"/>
      <c r="N16" s="10"/>
      <c r="O16" s="375"/>
      <c r="P16" s="376"/>
      <c r="Q16" s="376"/>
      <c r="R16" s="376"/>
      <c r="S16" s="376"/>
      <c r="T16" s="376"/>
      <c r="U16" s="376"/>
      <c r="V16" s="377"/>
      <c r="W16" s="224"/>
      <c r="X16" s="3"/>
      <c r="AJ16" s="37"/>
      <c r="AK16" s="37"/>
      <c r="AL16" s="37"/>
      <c r="AM16" s="37"/>
      <c r="AN16" s="37"/>
      <c r="AO16" s="37"/>
      <c r="AP16" s="29"/>
      <c r="AQ16" s="29"/>
    </row>
    <row r="17" spans="1:43" ht="13.5" customHeight="1" thickBot="1" x14ac:dyDescent="0.25">
      <c r="A17" s="1"/>
      <c r="B17" s="220"/>
      <c r="C17" s="131"/>
      <c r="D17" s="131"/>
      <c r="E17" s="131"/>
      <c r="F17" s="131"/>
      <c r="G17" s="133"/>
      <c r="H17" s="133"/>
      <c r="I17" s="133"/>
      <c r="J17" s="123"/>
      <c r="K17" s="121"/>
      <c r="L17" s="121"/>
      <c r="M17" s="122"/>
      <c r="N17" s="10"/>
      <c r="O17" s="178"/>
      <c r="P17" s="178"/>
      <c r="W17" s="47"/>
      <c r="X17" s="3"/>
      <c r="AJ17" s="37"/>
      <c r="AK17" s="37"/>
      <c r="AL17" s="37"/>
      <c r="AM17" s="37"/>
      <c r="AN17" s="37"/>
      <c r="AO17" s="37"/>
      <c r="AP17" s="29"/>
      <c r="AQ17" s="29"/>
    </row>
    <row r="18" spans="1:43" ht="13.5" customHeight="1" thickBot="1" x14ac:dyDescent="0.3">
      <c r="A18" s="1"/>
      <c r="B18" s="120"/>
      <c r="C18" s="67"/>
      <c r="D18" s="134" t="s">
        <v>120</v>
      </c>
      <c r="E18" s="135"/>
      <c r="F18" s="300"/>
      <c r="G18" s="366" t="s">
        <v>121</v>
      </c>
      <c r="H18" s="367"/>
      <c r="I18" s="368"/>
      <c r="J18" s="123"/>
      <c r="K18" s="360" t="s">
        <v>145</v>
      </c>
      <c r="L18" s="361"/>
      <c r="M18" s="362"/>
      <c r="N18" s="10"/>
      <c r="O18" s="259" t="s">
        <v>142</v>
      </c>
      <c r="P18" s="260"/>
      <c r="Q18" s="260"/>
      <c r="R18" s="260"/>
      <c r="S18" s="260"/>
      <c r="T18" s="61" t="s">
        <v>45</v>
      </c>
      <c r="U18" s="118">
        <f>MAX(D20:D139)</f>
        <v>113</v>
      </c>
      <c r="V18" s="65" t="str">
        <f>IF(G10=0,"Units?",G10)</f>
        <v>ug/L</v>
      </c>
      <c r="W18" s="47"/>
      <c r="X18" s="3"/>
      <c r="AJ18" s="37"/>
      <c r="AK18" s="37"/>
      <c r="AL18" s="37"/>
      <c r="AM18" s="37"/>
      <c r="AN18" s="37"/>
      <c r="AO18" s="37"/>
      <c r="AP18" s="29"/>
      <c r="AQ18" s="29"/>
    </row>
    <row r="19" spans="1:43" ht="13.5" customHeight="1" thickBot="1" x14ac:dyDescent="0.25">
      <c r="A19" s="1"/>
      <c r="B19" s="120"/>
      <c r="C19" s="68"/>
      <c r="D19" s="70"/>
      <c r="E19" s="69"/>
      <c r="F19" s="300"/>
      <c r="G19" s="369"/>
      <c r="H19" s="370"/>
      <c r="I19" s="371"/>
      <c r="J19" s="123"/>
      <c r="K19" s="363"/>
      <c r="L19" s="364"/>
      <c r="M19" s="365"/>
      <c r="W19" s="47"/>
      <c r="X19" s="3"/>
      <c r="AJ19" s="37"/>
      <c r="AK19" s="37"/>
      <c r="AL19" s="37"/>
      <c r="AM19" s="37"/>
      <c r="AN19" s="37"/>
      <c r="AO19" s="37"/>
      <c r="AP19" s="29"/>
      <c r="AQ19" s="29"/>
    </row>
    <row r="20" spans="1:43" ht="13.5" customHeight="1" thickBot="1" x14ac:dyDescent="0.25">
      <c r="A20" s="2">
        <v>1</v>
      </c>
      <c r="B20" s="120"/>
      <c r="C20" s="68"/>
      <c r="D20" s="179">
        <v>113</v>
      </c>
      <c r="E20" s="69"/>
      <c r="F20" s="300"/>
      <c r="G20" s="136"/>
      <c r="H20" s="137" t="str">
        <f>IF(D20="ND","&lt;"&amp;$I$12,IF(D20=0,"",TEXT(TEXT(D20,"."&amp;REPT("0",$G$14)&amp;"E+000"),"0"&amp;REPT(".",($G$14-(1+INT(LOG10(ABS(D20)))))&gt;0)&amp;REPT("0",($G$14-(1+INT(LOG10(ABS(D20)))))*(($G$14-(1+INT(LOG10(ABS(D20)))))&gt;0)))))</f>
        <v>113</v>
      </c>
      <c r="I20" s="138"/>
      <c r="J20" s="123"/>
      <c r="K20" s="68"/>
      <c r="L20" s="139"/>
      <c r="M20" s="140"/>
      <c r="O20" s="259" t="s">
        <v>97</v>
      </c>
      <c r="P20" s="260"/>
      <c r="Q20" s="260"/>
      <c r="R20" s="260"/>
      <c r="S20" s="260"/>
      <c r="T20" s="61" t="s">
        <v>45</v>
      </c>
      <c r="U20" s="119" t="str">
        <f>TEXT(TEXT(AV200,"."&amp;REPT("0",$G$14)&amp;"E+000"),"0"&amp;REPT(".",($G$14-(1+INT(LOG10(ABS(AV200)))))&gt;0)&amp; REPT("0",($G$14-(1+INT(LOG10(ABS(AV200)))))*(($G$14-(1+INT(LOG10(ABS(AV200)))))&gt;0)))</f>
        <v>0.600</v>
      </c>
      <c r="W20" s="47"/>
      <c r="X20" s="3"/>
      <c r="AJ20" s="37"/>
      <c r="AK20" s="37"/>
      <c r="AL20" s="37"/>
      <c r="AM20" s="37"/>
      <c r="AN20" s="37"/>
      <c r="AO20" s="37"/>
      <c r="AP20" s="29"/>
      <c r="AQ20" s="29"/>
    </row>
    <row r="21" spans="1:43" ht="13.5" customHeight="1" thickBot="1" x14ac:dyDescent="0.25">
      <c r="A21" s="2">
        <v>2</v>
      </c>
      <c r="B21" s="120"/>
      <c r="C21" s="68"/>
      <c r="D21" s="179">
        <v>113</v>
      </c>
      <c r="E21" s="69"/>
      <c r="F21" s="300"/>
      <c r="G21" s="136"/>
      <c r="H21" s="137" t="str">
        <f>IF(D21="ND","&lt;"&amp;$I$12,IF(D21=0,"",TEXT(TEXT(D21,"."&amp;REPT("0",$G$14)&amp;"E+000"),"0"&amp;REPT(".",($G$14-(1+INT(LOG10(ABS(D21)))))&gt;0)&amp;REPT("0",($G$14-(1+INT(LOG10(ABS(D21)))))*(($G$14-(1+INT(LOG10(ABS(D21)))))&gt;0)))))</f>
        <v>113</v>
      </c>
      <c r="I21" s="138"/>
      <c r="J21" s="123"/>
      <c r="K21" s="68"/>
      <c r="L21" s="139"/>
      <c r="M21" s="141"/>
      <c r="W21" s="47"/>
      <c r="X21" s="3"/>
      <c r="AJ21" s="37"/>
      <c r="AK21" s="37"/>
      <c r="AL21" s="37"/>
      <c r="AM21" s="37"/>
      <c r="AN21" s="37"/>
      <c r="AO21" s="37"/>
      <c r="AP21" s="29"/>
      <c r="AQ21" s="29"/>
    </row>
    <row r="22" spans="1:43" ht="13.5" customHeight="1" thickBot="1" x14ac:dyDescent="0.25">
      <c r="A22" s="2">
        <v>3</v>
      </c>
      <c r="B22" s="120"/>
      <c r="C22" s="68"/>
      <c r="D22" s="179">
        <v>113</v>
      </c>
      <c r="E22" s="69"/>
      <c r="F22" s="300"/>
      <c r="G22" s="136"/>
      <c r="H22" s="137" t="str">
        <f>IF(D22="ND","&lt;"&amp;$I$12,IF(D22=0,"",TEXT(TEXT(D22,"."&amp;REPT("0",$G$14)&amp;"E+000"),"0"&amp;REPT(".",($G$14-(1+INT(LOG10(ABS(D22)))))&gt;0)&amp;REPT("0",($G$14-(1+INT(LOG10(ABS(D22)))))*(($G$14-(1+INT(LOG10(ABS(D22)))))&gt;0)))))</f>
        <v>113</v>
      </c>
      <c r="I22" s="138"/>
      <c r="J22" s="123"/>
      <c r="K22" s="68"/>
      <c r="L22" s="139"/>
      <c r="M22" s="142"/>
      <c r="O22" s="261" t="s">
        <v>130</v>
      </c>
      <c r="P22" s="262"/>
      <c r="Q22" s="262"/>
      <c r="R22" s="262"/>
      <c r="S22" s="262"/>
      <c r="T22" s="61" t="s">
        <v>45</v>
      </c>
      <c r="U22" s="119" t="str">
        <f>TEXT(TEXT(AU203,"."&amp;REPT("0",$G$14)&amp;"E+000"),"0"&amp;REPT(".",($G$14-(1+INT(LOG10(ABS(AU203)))))&gt;0)&amp; REPT("0",($G$14-(1+INT(LOG10(ABS(AU203)))))*(($G$14-(1+INT(LOG10(ABS(AU203)))))&gt;0)))</f>
        <v>5.62</v>
      </c>
      <c r="W22" s="47"/>
      <c r="X22" s="3"/>
      <c r="AJ22" s="37"/>
      <c r="AK22" s="37"/>
      <c r="AL22" s="37"/>
      <c r="AM22" s="37"/>
      <c r="AN22" s="37"/>
      <c r="AO22" s="37"/>
      <c r="AP22" s="29"/>
      <c r="AQ22" s="29"/>
    </row>
    <row r="23" spans="1:43" ht="13.5" customHeight="1" thickBot="1" x14ac:dyDescent="0.25">
      <c r="A23" s="2">
        <v>4</v>
      </c>
      <c r="B23" s="120"/>
      <c r="C23" s="68"/>
      <c r="D23" s="179"/>
      <c r="E23" s="69"/>
      <c r="F23" s="300"/>
      <c r="G23" s="136"/>
      <c r="H23" s="137" t="str">
        <f>IF(D23="ND","&lt;"&amp;$I$12,IF(D23=0,"",TEXT(TEXT(D23,"."&amp;REPT("0",$G$14)&amp;"E+000"),"0"&amp;REPT(".",($G$14-(1+INT(LOG10(ABS(D23)))))&gt;0)&amp;REPT("0",($G$14-(1+INT(LOG10(ABS(D23)))))*(($G$14-(1+INT(LOG10(ABS(D23)))))&gt;0)))))</f>
        <v/>
      </c>
      <c r="I23" s="138"/>
      <c r="J23" s="123"/>
      <c r="K23" s="68"/>
      <c r="L23" s="139"/>
      <c r="M23" s="142"/>
      <c r="W23" s="34"/>
      <c r="X23" s="3"/>
      <c r="AJ23" s="37"/>
      <c r="AK23" s="37"/>
      <c r="AL23" s="37"/>
      <c r="AM23" s="37"/>
      <c r="AN23" s="37"/>
      <c r="AO23" s="37"/>
      <c r="AP23" s="29"/>
      <c r="AQ23" s="29"/>
    </row>
    <row r="24" spans="1:43" ht="13.5" customHeight="1" thickBot="1" x14ac:dyDescent="0.25">
      <c r="A24" s="2">
        <v>5</v>
      </c>
      <c r="B24" s="120"/>
      <c r="C24" s="68"/>
      <c r="D24" s="179"/>
      <c r="E24" s="69"/>
      <c r="F24" s="300"/>
      <c r="G24" s="136"/>
      <c r="H24" s="137" t="str">
        <f t="shared" ref="H24:H87" si="0">IF(D24="ND","&lt;"&amp;$I$12,IF(D24=0,"",TEXT(TEXT(D24,"."&amp;REPT("0",$G$14)&amp;"E+000"),"0"&amp;REPT(".",($G$14-(1+INT(LOG10(ABS(D24)))))&gt;0)&amp;REPT("0",($G$14-(1+INT(LOG10(ABS(D24)))))*(($G$14-(1+INT(LOG10(ABS(D24)))))&gt;0)))))</f>
        <v/>
      </c>
      <c r="I24" s="138"/>
      <c r="J24" s="123"/>
      <c r="K24" s="68"/>
      <c r="L24" s="139"/>
      <c r="M24" s="142"/>
      <c r="N24" s="62"/>
      <c r="O24" s="263" t="s">
        <v>125</v>
      </c>
      <c r="P24" s="260"/>
      <c r="Q24" s="260"/>
      <c r="R24" s="260"/>
      <c r="S24" s="260"/>
      <c r="T24" s="63" t="s">
        <v>45</v>
      </c>
      <c r="U24" s="204">
        <f>1*(TEXT(TEXT(AV198,"."&amp;REPT("0",$G$14)&amp;"E+000"),"0"&amp;REPT(".",($G$14-(1+INT(LOG10(ABS(AV198)))))&gt;0)&amp; REPT("0",($G$14-(1+INT(LOG10(ABS(AV198)))))*(($G$14-(1+INT(LOG10(ABS(AV198)))))&gt;0))))</f>
        <v>635</v>
      </c>
      <c r="V24" s="65" t="str">
        <f>IF(G10=0,"Units?",G10)</f>
        <v>ug/L</v>
      </c>
      <c r="W24" s="34"/>
      <c r="X24" s="3"/>
      <c r="AJ24" s="37"/>
      <c r="AK24" s="37"/>
      <c r="AL24" s="37"/>
      <c r="AM24" s="37"/>
      <c r="AN24" s="37"/>
      <c r="AO24" s="37"/>
      <c r="AP24" s="29"/>
      <c r="AQ24" s="29"/>
    </row>
    <row r="25" spans="1:43" ht="13.5" customHeight="1" x14ac:dyDescent="0.2">
      <c r="A25" s="2">
        <v>6</v>
      </c>
      <c r="B25" s="120"/>
      <c r="C25" s="68"/>
      <c r="D25" s="179"/>
      <c r="E25" s="69"/>
      <c r="F25" s="300"/>
      <c r="G25" s="136"/>
      <c r="H25" s="137" t="str">
        <f t="shared" si="0"/>
        <v/>
      </c>
      <c r="I25" s="138"/>
      <c r="J25" s="123"/>
      <c r="K25" s="68"/>
      <c r="L25" s="139"/>
      <c r="M25" s="142"/>
      <c r="O25" s="3"/>
      <c r="Q25" s="3"/>
      <c r="T25" s="3"/>
      <c r="U25" s="182"/>
      <c r="W25" s="15"/>
      <c r="X25" s="3"/>
      <c r="AJ25" s="37"/>
      <c r="AK25" s="37"/>
      <c r="AL25" s="37"/>
      <c r="AM25" s="37"/>
      <c r="AN25" s="37"/>
      <c r="AO25" s="37"/>
      <c r="AP25" s="29"/>
      <c r="AQ25" s="29"/>
    </row>
    <row r="26" spans="1:43" ht="13.5" customHeight="1" thickBot="1" x14ac:dyDescent="0.25">
      <c r="A26" s="2">
        <v>7</v>
      </c>
      <c r="B26" s="120"/>
      <c r="C26" s="68"/>
      <c r="D26" s="179"/>
      <c r="E26" s="69"/>
      <c r="F26" s="300"/>
      <c r="G26" s="136"/>
      <c r="H26" s="137" t="str">
        <f t="shared" si="0"/>
        <v/>
      </c>
      <c r="I26" s="138"/>
      <c r="J26" s="123"/>
      <c r="K26" s="68"/>
      <c r="L26" s="195"/>
      <c r="M26" s="142"/>
      <c r="W26" s="15"/>
      <c r="X26" s="3"/>
      <c r="AJ26" s="37"/>
      <c r="AK26" s="37"/>
      <c r="AL26" s="37"/>
      <c r="AM26" s="37"/>
      <c r="AN26" s="37"/>
      <c r="AO26" s="37"/>
      <c r="AP26" s="29"/>
      <c r="AQ26" s="29"/>
    </row>
    <row r="27" spans="1:43" ht="13.5" customHeight="1" x14ac:dyDescent="0.2">
      <c r="A27" s="2">
        <v>8</v>
      </c>
      <c r="B27" s="120"/>
      <c r="C27" s="68"/>
      <c r="D27" s="179"/>
      <c r="E27" s="69"/>
      <c r="F27" s="300"/>
      <c r="G27" s="136"/>
      <c r="H27" s="137" t="str">
        <f t="shared" si="0"/>
        <v/>
      </c>
      <c r="I27" s="138"/>
      <c r="J27" s="123"/>
      <c r="K27" s="68"/>
      <c r="L27" s="139"/>
      <c r="M27" s="142"/>
      <c r="O27" s="272" t="s">
        <v>147</v>
      </c>
      <c r="P27" s="273"/>
      <c r="Q27" s="273"/>
      <c r="R27" s="273"/>
      <c r="S27" s="196" t="s">
        <v>45</v>
      </c>
      <c r="T27" s="197">
        <v>846</v>
      </c>
      <c r="U27" s="198" t="str">
        <f>IF($G$10=0,"Units?",$G$10)</f>
        <v>ug/L</v>
      </c>
      <c r="V27" s="11"/>
      <c r="W27" s="33"/>
      <c r="AJ27" s="37"/>
      <c r="AK27" s="37"/>
      <c r="AL27" s="37"/>
      <c r="AM27" s="37"/>
      <c r="AN27" s="37"/>
      <c r="AO27" s="37"/>
      <c r="AP27" s="29"/>
      <c r="AQ27" s="29"/>
    </row>
    <row r="28" spans="1:43" ht="13.5" customHeight="1" thickBot="1" x14ac:dyDescent="0.25">
      <c r="A28" s="2">
        <v>9</v>
      </c>
      <c r="B28" s="120"/>
      <c r="C28" s="68"/>
      <c r="D28" s="179"/>
      <c r="E28" s="69"/>
      <c r="F28" s="300"/>
      <c r="G28" s="136"/>
      <c r="H28" s="137" t="str">
        <f t="shared" si="0"/>
        <v/>
      </c>
      <c r="I28" s="138"/>
      <c r="J28" s="123"/>
      <c r="K28" s="68"/>
      <c r="L28" s="139"/>
      <c r="M28" s="142"/>
      <c r="O28" s="274"/>
      <c r="P28" s="275"/>
      <c r="Q28" s="275"/>
      <c r="R28" s="275"/>
      <c r="S28" s="199"/>
      <c r="T28" s="200"/>
      <c r="U28" s="201"/>
      <c r="V28" s="11"/>
      <c r="W28" s="33"/>
      <c r="AJ28" s="37"/>
      <c r="AK28" s="37"/>
      <c r="AL28" s="37"/>
      <c r="AM28" s="37"/>
      <c r="AN28" s="37"/>
      <c r="AO28" s="37"/>
      <c r="AP28" s="29"/>
      <c r="AQ28" s="29"/>
    </row>
    <row r="29" spans="1:43" ht="13.5" customHeight="1" thickBot="1" x14ac:dyDescent="0.25">
      <c r="A29" s="2">
        <v>10</v>
      </c>
      <c r="B29" s="120"/>
      <c r="C29" s="68"/>
      <c r="D29" s="179"/>
      <c r="E29" s="69"/>
      <c r="F29" s="300"/>
      <c r="G29" s="136"/>
      <c r="H29" s="137" t="str">
        <f t="shared" si="0"/>
        <v/>
      </c>
      <c r="I29" s="138"/>
      <c r="J29" s="123"/>
      <c r="K29" s="68"/>
      <c r="L29" s="139"/>
      <c r="M29" s="142"/>
      <c r="O29" s="188"/>
      <c r="P29" s="189"/>
      <c r="Q29" s="33"/>
      <c r="R29" s="33"/>
      <c r="S29" s="33"/>
      <c r="T29" s="187"/>
      <c r="U29" s="187"/>
      <c r="V29" s="11"/>
      <c r="W29" s="15"/>
      <c r="AJ29" s="37"/>
      <c r="AK29" s="37"/>
      <c r="AL29" s="37"/>
      <c r="AM29" s="37"/>
      <c r="AN29" s="37"/>
      <c r="AO29" s="37"/>
      <c r="AP29" s="29"/>
      <c r="AQ29" s="29"/>
    </row>
    <row r="30" spans="1:43" ht="13.5" customHeight="1" x14ac:dyDescent="0.2">
      <c r="A30" s="2">
        <v>11</v>
      </c>
      <c r="B30" s="120"/>
      <c r="C30" s="68"/>
      <c r="D30" s="179"/>
      <c r="E30" s="69"/>
      <c r="F30" s="300"/>
      <c r="G30" s="136"/>
      <c r="H30" s="137" t="str">
        <f t="shared" si="0"/>
        <v/>
      </c>
      <c r="I30" s="138"/>
      <c r="J30" s="123"/>
      <c r="K30" s="68"/>
      <c r="L30" s="139"/>
      <c r="M30" s="142"/>
      <c r="O30" s="266" t="s">
        <v>122</v>
      </c>
      <c r="P30" s="267"/>
      <c r="Q30" s="267"/>
      <c r="R30" s="267"/>
      <c r="S30" s="267"/>
      <c r="T30" s="270" t="s">
        <v>45</v>
      </c>
      <c r="U30" s="264" t="str">
        <f>IF(T27="","N/A", IF(U24&gt;=T27,"YES","NO"))</f>
        <v>NO</v>
      </c>
      <c r="V30" s="11"/>
      <c r="W30" s="15"/>
      <c r="AJ30" s="37"/>
      <c r="AK30" s="37"/>
      <c r="AL30" s="37"/>
      <c r="AM30" s="37"/>
      <c r="AN30" s="37"/>
      <c r="AO30" s="37"/>
      <c r="AP30" s="29"/>
      <c r="AQ30" s="29"/>
    </row>
    <row r="31" spans="1:43" ht="13.5" customHeight="1" thickBot="1" x14ac:dyDescent="0.25">
      <c r="A31" s="2">
        <v>12</v>
      </c>
      <c r="B31" s="120"/>
      <c r="C31" s="68"/>
      <c r="D31" s="179"/>
      <c r="E31" s="69"/>
      <c r="F31" s="300"/>
      <c r="G31" s="136"/>
      <c r="H31" s="137" t="str">
        <f t="shared" si="0"/>
        <v/>
      </c>
      <c r="I31" s="138"/>
      <c r="J31" s="123"/>
      <c r="K31" s="68"/>
      <c r="L31" s="139"/>
      <c r="M31" s="142"/>
      <c r="O31" s="268"/>
      <c r="P31" s="269"/>
      <c r="Q31" s="269"/>
      <c r="R31" s="269"/>
      <c r="S31" s="269"/>
      <c r="T31" s="271"/>
      <c r="U31" s="265"/>
      <c r="V31" s="202"/>
      <c r="W31" s="15"/>
      <c r="AJ31" s="37"/>
      <c r="AK31" s="37"/>
      <c r="AL31" s="37"/>
      <c r="AM31" s="37"/>
      <c r="AN31" s="37"/>
      <c r="AO31" s="37"/>
      <c r="AP31" s="29"/>
      <c r="AQ31" s="29"/>
    </row>
    <row r="32" spans="1:43" ht="13.5" customHeight="1" x14ac:dyDescent="0.2">
      <c r="A32" s="2">
        <v>13</v>
      </c>
      <c r="B32" s="120"/>
      <c r="C32" s="68"/>
      <c r="D32" s="179"/>
      <c r="E32" s="69"/>
      <c r="F32" s="300"/>
      <c r="G32" s="136"/>
      <c r="H32" s="137" t="str">
        <f t="shared" si="0"/>
        <v/>
      </c>
      <c r="I32" s="138"/>
      <c r="J32" s="123"/>
      <c r="K32" s="68"/>
      <c r="L32" s="139"/>
      <c r="M32" s="142"/>
      <c r="V32" s="11"/>
      <c r="W32" s="15"/>
      <c r="AJ32" s="37"/>
      <c r="AK32" s="37"/>
      <c r="AL32" s="37"/>
      <c r="AM32" s="37"/>
      <c r="AN32" s="37"/>
      <c r="AO32" s="37"/>
      <c r="AP32" s="29"/>
      <c r="AQ32" s="29"/>
    </row>
    <row r="33" spans="1:43" ht="13.5" customHeight="1" thickBot="1" x14ac:dyDescent="0.25">
      <c r="A33" s="2">
        <v>14</v>
      </c>
      <c r="B33" s="120"/>
      <c r="C33" s="68"/>
      <c r="D33" s="179"/>
      <c r="E33" s="69"/>
      <c r="F33" s="300"/>
      <c r="G33" s="136"/>
      <c r="H33" s="137" t="str">
        <f t="shared" si="0"/>
        <v/>
      </c>
      <c r="I33" s="138"/>
      <c r="J33" s="123"/>
      <c r="K33" s="68"/>
      <c r="L33" s="139"/>
      <c r="M33" s="142"/>
      <c r="V33" s="203"/>
      <c r="W33" s="15"/>
      <c r="AJ33" s="37"/>
      <c r="AK33" s="37"/>
      <c r="AL33" s="37"/>
      <c r="AM33" s="37"/>
      <c r="AN33" s="37"/>
      <c r="AO33" s="37"/>
      <c r="AP33" s="29"/>
      <c r="AQ33" s="29"/>
    </row>
    <row r="34" spans="1:43" ht="13.5" customHeight="1" x14ac:dyDescent="0.2">
      <c r="A34" s="2">
        <v>15</v>
      </c>
      <c r="B34" s="120"/>
      <c r="C34" s="68"/>
      <c r="D34" s="179"/>
      <c r="E34" s="69"/>
      <c r="F34" s="300"/>
      <c r="G34" s="136"/>
      <c r="H34" s="137" t="str">
        <f t="shared" si="0"/>
        <v/>
      </c>
      <c r="I34" s="138"/>
      <c r="J34" s="123"/>
      <c r="K34" s="68"/>
      <c r="L34" s="139"/>
      <c r="M34" s="142"/>
      <c r="O34" s="272" t="s">
        <v>148</v>
      </c>
      <c r="P34" s="273"/>
      <c r="Q34" s="273"/>
      <c r="R34" s="273"/>
      <c r="S34" s="196" t="s">
        <v>45</v>
      </c>
      <c r="T34" s="197">
        <v>1713</v>
      </c>
      <c r="U34" s="198" t="str">
        <f>IF($G$10=0,"Units?",$G$10)</f>
        <v>ug/L</v>
      </c>
      <c r="W34" s="15"/>
      <c r="AJ34" s="37"/>
      <c r="AK34" s="37"/>
      <c r="AL34" s="37"/>
      <c r="AM34" s="37"/>
      <c r="AN34" s="37"/>
      <c r="AO34" s="37"/>
      <c r="AP34" s="29"/>
      <c r="AQ34" s="29"/>
    </row>
    <row r="35" spans="1:43" ht="13.5" customHeight="1" thickBot="1" x14ac:dyDescent="0.25">
      <c r="A35" s="2">
        <v>16</v>
      </c>
      <c r="B35" s="120"/>
      <c r="C35" s="68"/>
      <c r="D35" s="179"/>
      <c r="E35" s="69"/>
      <c r="F35" s="300"/>
      <c r="G35" s="136"/>
      <c r="H35" s="137" t="str">
        <f t="shared" si="0"/>
        <v/>
      </c>
      <c r="I35" s="138"/>
      <c r="J35" s="123"/>
      <c r="K35" s="68"/>
      <c r="L35" s="139"/>
      <c r="M35" s="142"/>
      <c r="O35" s="274"/>
      <c r="P35" s="275"/>
      <c r="Q35" s="275"/>
      <c r="R35" s="275"/>
      <c r="S35" s="199"/>
      <c r="T35" s="200"/>
      <c r="U35" s="201"/>
      <c r="V35" s="181"/>
      <c r="W35" s="48"/>
      <c r="AJ35" s="37"/>
      <c r="AK35" s="37"/>
      <c r="AL35" s="37"/>
      <c r="AM35" s="37"/>
      <c r="AN35" s="37"/>
      <c r="AO35" s="37"/>
      <c r="AP35" s="29"/>
      <c r="AQ35" s="29"/>
    </row>
    <row r="36" spans="1:43" ht="13.5" customHeight="1" thickBot="1" x14ac:dyDescent="0.25">
      <c r="A36" s="2">
        <v>17</v>
      </c>
      <c r="B36" s="120"/>
      <c r="C36" s="68"/>
      <c r="D36" s="179"/>
      <c r="E36" s="69"/>
      <c r="F36" s="300"/>
      <c r="G36" s="136"/>
      <c r="H36" s="137" t="str">
        <f t="shared" si="0"/>
        <v/>
      </c>
      <c r="I36" s="138"/>
      <c r="J36" s="123"/>
      <c r="K36" s="68"/>
      <c r="L36" s="139"/>
      <c r="M36" s="142"/>
      <c r="O36" s="188"/>
      <c r="P36" s="189"/>
      <c r="Q36" s="33"/>
      <c r="R36" s="33"/>
      <c r="S36" s="33"/>
      <c r="T36" s="187"/>
      <c r="U36" s="187"/>
      <c r="V36" s="42"/>
      <c r="W36" s="15"/>
      <c r="AJ36" s="37"/>
      <c r="AK36" s="37"/>
      <c r="AL36" s="37"/>
      <c r="AM36" s="37"/>
      <c r="AN36" s="37"/>
      <c r="AO36" s="37"/>
      <c r="AP36" s="29"/>
      <c r="AQ36" s="29"/>
    </row>
    <row r="37" spans="1:43" ht="13.5" customHeight="1" x14ac:dyDescent="0.2">
      <c r="A37" s="2">
        <v>18</v>
      </c>
      <c r="B37" s="120"/>
      <c r="C37" s="68"/>
      <c r="D37" s="179"/>
      <c r="E37" s="69"/>
      <c r="F37" s="300"/>
      <c r="G37" s="136"/>
      <c r="H37" s="137" t="str">
        <f t="shared" si="0"/>
        <v/>
      </c>
      <c r="I37" s="138"/>
      <c r="J37" s="123"/>
      <c r="K37" s="68"/>
      <c r="L37" s="139"/>
      <c r="M37" s="142"/>
      <c r="O37" s="266" t="s">
        <v>153</v>
      </c>
      <c r="P37" s="267"/>
      <c r="Q37" s="267"/>
      <c r="R37" s="267"/>
      <c r="S37" s="267"/>
      <c r="T37" s="270" t="s">
        <v>45</v>
      </c>
      <c r="U37" s="264" t="str">
        <f>IF(T34="","N/A", IF(U24&gt;=T34,"YES","NO"))</f>
        <v>NO</v>
      </c>
      <c r="V37" s="218"/>
      <c r="W37" s="15"/>
      <c r="AJ37" s="37"/>
      <c r="AK37" s="37"/>
      <c r="AL37" s="37"/>
      <c r="AM37" s="37"/>
      <c r="AN37" s="37"/>
      <c r="AO37" s="37"/>
      <c r="AP37" s="29"/>
      <c r="AQ37" s="29"/>
    </row>
    <row r="38" spans="1:43" ht="13.5" customHeight="1" thickBot="1" x14ac:dyDescent="0.25">
      <c r="A38" s="2">
        <v>19</v>
      </c>
      <c r="B38" s="120"/>
      <c r="C38" s="68"/>
      <c r="D38" s="179"/>
      <c r="E38" s="69"/>
      <c r="F38" s="300"/>
      <c r="G38" s="136"/>
      <c r="H38" s="137" t="str">
        <f t="shared" si="0"/>
        <v/>
      </c>
      <c r="I38" s="138"/>
      <c r="J38" s="123"/>
      <c r="K38" s="68"/>
      <c r="L38" s="139"/>
      <c r="M38" s="142"/>
      <c r="O38" s="268"/>
      <c r="P38" s="269"/>
      <c r="Q38" s="269"/>
      <c r="R38" s="269"/>
      <c r="S38" s="269"/>
      <c r="T38" s="271"/>
      <c r="U38" s="265"/>
      <c r="V38" s="34"/>
      <c r="W38" s="15"/>
      <c r="AJ38" s="37"/>
      <c r="AK38" s="37"/>
      <c r="AL38" s="37"/>
      <c r="AM38" s="37"/>
      <c r="AN38" s="37"/>
      <c r="AO38" s="37"/>
      <c r="AP38" s="29"/>
      <c r="AQ38" s="29"/>
    </row>
    <row r="39" spans="1:43" ht="13.5" customHeight="1" x14ac:dyDescent="0.2">
      <c r="A39" s="2">
        <v>20</v>
      </c>
      <c r="B39" s="120"/>
      <c r="C39" s="68"/>
      <c r="D39" s="179"/>
      <c r="E39" s="69"/>
      <c r="F39" s="300"/>
      <c r="G39" s="136"/>
      <c r="H39" s="137" t="str">
        <f t="shared" si="0"/>
        <v/>
      </c>
      <c r="I39" s="138"/>
      <c r="J39" s="123"/>
      <c r="K39" s="68"/>
      <c r="L39" s="143"/>
      <c r="M39" s="142"/>
      <c r="O39" s="54"/>
      <c r="P39" s="54"/>
      <c r="Q39" s="54"/>
      <c r="R39" s="15"/>
      <c r="S39" s="33"/>
      <c r="T39" s="55"/>
      <c r="U39" s="15"/>
      <c r="V39" s="34"/>
      <c r="W39" s="15"/>
      <c r="AJ39" s="37"/>
      <c r="AK39" s="37"/>
      <c r="AL39" s="37"/>
      <c r="AM39" s="37"/>
      <c r="AN39" s="37"/>
      <c r="AO39" s="37"/>
      <c r="AP39" s="29"/>
      <c r="AQ39" s="29"/>
    </row>
    <row r="40" spans="1:43" ht="13.5" customHeight="1" thickBot="1" x14ac:dyDescent="0.25">
      <c r="A40" s="2">
        <v>21</v>
      </c>
      <c r="B40" s="120"/>
      <c r="C40" s="68"/>
      <c r="D40" s="179"/>
      <c r="E40" s="69"/>
      <c r="F40" s="300"/>
      <c r="G40" s="136"/>
      <c r="H40" s="137" t="str">
        <f t="shared" si="0"/>
        <v/>
      </c>
      <c r="I40" s="138"/>
      <c r="J40" s="123"/>
      <c r="K40" s="68"/>
      <c r="L40" s="143"/>
      <c r="M40" s="142"/>
      <c r="O40" s="207"/>
      <c r="P40" s="15"/>
      <c r="Q40" s="15"/>
      <c r="R40" s="15"/>
      <c r="S40" s="15"/>
      <c r="T40" s="208"/>
      <c r="U40" s="209"/>
      <c r="W40" s="15"/>
      <c r="AJ40" s="37"/>
      <c r="AK40" s="37"/>
      <c r="AL40" s="37"/>
      <c r="AM40" s="37"/>
      <c r="AN40" s="37"/>
      <c r="AO40" s="37"/>
      <c r="AP40" s="29"/>
      <c r="AQ40" s="29"/>
    </row>
    <row r="41" spans="1:43" ht="13.5" customHeight="1" thickBot="1" x14ac:dyDescent="0.25">
      <c r="A41" s="2">
        <v>22</v>
      </c>
      <c r="B41" s="120"/>
      <c r="C41" s="68"/>
      <c r="D41" s="179"/>
      <c r="E41" s="69"/>
      <c r="F41" s="300"/>
      <c r="G41" s="136"/>
      <c r="H41" s="137" t="str">
        <f t="shared" si="0"/>
        <v/>
      </c>
      <c r="I41" s="138"/>
      <c r="J41" s="123"/>
      <c r="K41" s="144"/>
      <c r="L41" s="145"/>
      <c r="M41" s="146"/>
      <c r="O41" s="272" t="s">
        <v>149</v>
      </c>
      <c r="P41" s="273"/>
      <c r="Q41" s="273"/>
      <c r="R41" s="273"/>
      <c r="S41" s="196" t="s">
        <v>45</v>
      </c>
      <c r="T41" s="197"/>
      <c r="U41" s="198" t="str">
        <f>IF($G$10=0,"Units?",$G$10)</f>
        <v>ug/L</v>
      </c>
      <c r="W41" s="15"/>
      <c r="AJ41" s="37"/>
      <c r="AK41" s="37"/>
      <c r="AL41" s="37"/>
      <c r="AM41" s="37"/>
      <c r="AN41" s="37"/>
      <c r="AO41" s="37"/>
      <c r="AP41" s="29"/>
      <c r="AQ41" s="29"/>
    </row>
    <row r="42" spans="1:43" ht="13.5" customHeight="1" thickTop="1" thickBot="1" x14ac:dyDescent="0.25">
      <c r="A42" s="2">
        <v>23</v>
      </c>
      <c r="B42" s="120"/>
      <c r="C42" s="68"/>
      <c r="D42" s="179"/>
      <c r="E42" s="69"/>
      <c r="F42" s="300"/>
      <c r="G42" s="136"/>
      <c r="H42" s="137" t="str">
        <f t="shared" si="0"/>
        <v/>
      </c>
      <c r="I42" s="138"/>
      <c r="J42" s="147"/>
      <c r="K42" s="64"/>
      <c r="L42" s="132"/>
      <c r="M42" s="64"/>
      <c r="O42" s="274"/>
      <c r="P42" s="275"/>
      <c r="Q42" s="275"/>
      <c r="R42" s="275"/>
      <c r="S42" s="199"/>
      <c r="T42" s="200"/>
      <c r="U42" s="201"/>
      <c r="AJ42" s="37"/>
      <c r="AK42" s="37"/>
      <c r="AL42" s="37"/>
      <c r="AM42" s="37"/>
      <c r="AN42" s="37"/>
      <c r="AO42" s="37"/>
      <c r="AP42" s="29"/>
      <c r="AQ42" s="29"/>
    </row>
    <row r="43" spans="1:43" ht="13.5" customHeight="1" thickBot="1" x14ac:dyDescent="0.25">
      <c r="A43" s="2">
        <v>24</v>
      </c>
      <c r="B43" s="120"/>
      <c r="C43" s="68"/>
      <c r="D43" s="179"/>
      <c r="E43" s="69"/>
      <c r="F43" s="300"/>
      <c r="G43" s="136"/>
      <c r="H43" s="137" t="str">
        <f t="shared" si="0"/>
        <v/>
      </c>
      <c r="I43" s="138"/>
      <c r="J43" s="147"/>
      <c r="K43" s="64"/>
      <c r="L43" s="64"/>
      <c r="M43" s="64"/>
      <c r="O43" s="188"/>
      <c r="P43" s="189"/>
      <c r="Q43" s="33"/>
      <c r="R43" s="33"/>
      <c r="S43" s="33"/>
      <c r="T43" s="187"/>
      <c r="U43" s="187"/>
      <c r="W43" s="47"/>
      <c r="AJ43" s="37"/>
      <c r="AK43" s="37"/>
      <c r="AL43" s="37"/>
      <c r="AM43" s="37"/>
      <c r="AN43" s="37"/>
      <c r="AO43" s="37"/>
      <c r="AP43" s="29"/>
      <c r="AQ43" s="29"/>
    </row>
    <row r="44" spans="1:43" ht="13.5" customHeight="1" x14ac:dyDescent="0.2">
      <c r="A44" s="2">
        <v>25</v>
      </c>
      <c r="B44" s="120"/>
      <c r="C44" s="68"/>
      <c r="D44" s="179"/>
      <c r="E44" s="69"/>
      <c r="F44" s="300"/>
      <c r="G44" s="136"/>
      <c r="H44" s="137" t="str">
        <f t="shared" si="0"/>
        <v/>
      </c>
      <c r="I44" s="138"/>
      <c r="J44" s="147"/>
      <c r="K44" s="64"/>
      <c r="L44" s="64"/>
      <c r="M44" s="64"/>
      <c r="O44" s="266" t="s">
        <v>154</v>
      </c>
      <c r="P44" s="267"/>
      <c r="Q44" s="267"/>
      <c r="R44" s="267"/>
      <c r="S44" s="267"/>
      <c r="T44" s="270" t="s">
        <v>45</v>
      </c>
      <c r="U44" s="264" t="str">
        <f>IF(T41="","N/A",IF(U24&gt;=T41,"YES","NO"))</f>
        <v>N/A</v>
      </c>
      <c r="V44" s="11"/>
      <c r="W44" s="47"/>
      <c r="AJ44" s="37"/>
      <c r="AK44" s="37"/>
      <c r="AL44" s="37"/>
      <c r="AM44" s="37"/>
      <c r="AN44" s="30"/>
      <c r="AO44" s="30"/>
      <c r="AP44" s="27"/>
      <c r="AQ44" s="27"/>
    </row>
    <row r="45" spans="1:43" ht="13.5" customHeight="1" thickBot="1" x14ac:dyDescent="0.25">
      <c r="A45" s="2">
        <v>26</v>
      </c>
      <c r="B45" s="120"/>
      <c r="C45" s="68"/>
      <c r="D45" s="179"/>
      <c r="E45" s="69"/>
      <c r="F45" s="300"/>
      <c r="G45" s="136"/>
      <c r="H45" s="137" t="str">
        <f t="shared" si="0"/>
        <v/>
      </c>
      <c r="I45" s="138"/>
      <c r="J45" s="147"/>
      <c r="K45" s="64"/>
      <c r="L45" s="64"/>
      <c r="M45" s="64"/>
      <c r="N45" s="223">
        <f>10/1.1</f>
        <v>9.0909090909090899</v>
      </c>
      <c r="O45" s="268"/>
      <c r="P45" s="269"/>
      <c r="Q45" s="269"/>
      <c r="R45" s="269"/>
      <c r="S45" s="269"/>
      <c r="T45" s="271"/>
      <c r="U45" s="265"/>
      <c r="V45" s="11"/>
      <c r="W45" s="47"/>
      <c r="AJ45" s="30"/>
      <c r="AK45" s="30"/>
      <c r="AL45" s="30"/>
      <c r="AM45" s="30"/>
      <c r="AN45" s="30"/>
      <c r="AO45" s="30"/>
      <c r="AP45" s="27"/>
      <c r="AQ45" s="27"/>
    </row>
    <row r="46" spans="1:43" ht="13.5" customHeight="1" x14ac:dyDescent="0.2">
      <c r="A46" s="2">
        <v>27</v>
      </c>
      <c r="B46" s="120"/>
      <c r="C46" s="68"/>
      <c r="D46" s="179"/>
      <c r="E46" s="69"/>
      <c r="F46" s="300"/>
      <c r="G46" s="136"/>
      <c r="H46" s="137" t="str">
        <f t="shared" si="0"/>
        <v/>
      </c>
      <c r="I46" s="138"/>
      <c r="J46" s="147"/>
      <c r="K46" s="64"/>
      <c r="L46" s="64"/>
      <c r="M46" s="64"/>
      <c r="O46" s="213"/>
      <c r="P46" s="214"/>
      <c r="Q46" s="39"/>
      <c r="R46" s="39"/>
      <c r="S46" s="33"/>
      <c r="T46" s="187"/>
      <c r="U46" s="187"/>
      <c r="V46" s="11"/>
      <c r="W46" s="47"/>
      <c r="AJ46" s="30"/>
      <c r="AK46" s="30"/>
      <c r="AL46" s="30"/>
      <c r="AM46" s="30"/>
      <c r="AN46" s="30"/>
      <c r="AO46" s="30"/>
      <c r="AP46" s="27"/>
      <c r="AQ46" s="27"/>
    </row>
    <row r="47" spans="1:43" ht="13.5" customHeight="1" x14ac:dyDescent="0.2">
      <c r="A47" s="2">
        <v>28</v>
      </c>
      <c r="B47" s="120"/>
      <c r="C47" s="68"/>
      <c r="D47" s="179"/>
      <c r="E47" s="69"/>
      <c r="F47" s="300"/>
      <c r="G47" s="136"/>
      <c r="H47" s="137" t="str">
        <f t="shared" si="0"/>
        <v/>
      </c>
      <c r="I47" s="138"/>
      <c r="J47" s="147"/>
      <c r="K47" s="64"/>
      <c r="L47" s="64"/>
      <c r="M47" s="64"/>
      <c r="N47" t="s">
        <v>146</v>
      </c>
      <c r="O47" s="212"/>
      <c r="P47" s="33"/>
      <c r="Q47" s="33"/>
      <c r="R47" s="33"/>
      <c r="S47" s="33"/>
      <c r="T47" s="154"/>
      <c r="U47" s="177"/>
      <c r="V47" s="11"/>
      <c r="W47" s="47"/>
      <c r="AJ47" s="30"/>
      <c r="AK47" s="30"/>
      <c r="AL47" s="30"/>
      <c r="AM47" s="30"/>
      <c r="AN47" s="30"/>
      <c r="AO47" s="30"/>
      <c r="AP47" s="27"/>
      <c r="AQ47" s="27"/>
    </row>
    <row r="48" spans="1:43" ht="13.5" customHeight="1" x14ac:dyDescent="0.2">
      <c r="A48" s="2">
        <v>29</v>
      </c>
      <c r="B48" s="120"/>
      <c r="C48" s="68"/>
      <c r="D48" s="179"/>
      <c r="E48" s="69"/>
      <c r="F48" s="300"/>
      <c r="G48" s="136"/>
      <c r="H48" s="137" t="str">
        <f t="shared" si="0"/>
        <v/>
      </c>
      <c r="I48" s="138"/>
      <c r="J48" s="147"/>
      <c r="K48" s="64"/>
      <c r="L48" s="64"/>
      <c r="M48" s="64"/>
      <c r="O48" s="212"/>
      <c r="P48" s="190"/>
      <c r="Q48" s="212"/>
      <c r="R48" s="212"/>
      <c r="S48" s="33"/>
      <c r="T48" s="187"/>
      <c r="U48" s="187"/>
      <c r="V48" s="11"/>
      <c r="W48" s="47"/>
      <c r="AJ48" s="30"/>
      <c r="AK48" s="30"/>
      <c r="AL48" s="30"/>
      <c r="AM48" s="30"/>
      <c r="AN48" s="30"/>
      <c r="AO48" s="30"/>
      <c r="AP48" s="27"/>
      <c r="AQ48" s="27"/>
    </row>
    <row r="49" spans="1:43" ht="13.5" customHeight="1" x14ac:dyDescent="0.2">
      <c r="A49" s="2">
        <v>30</v>
      </c>
      <c r="B49" s="120"/>
      <c r="C49" s="68"/>
      <c r="D49" s="179"/>
      <c r="E49" s="69"/>
      <c r="F49" s="300"/>
      <c r="G49" s="136"/>
      <c r="H49" s="137" t="str">
        <f t="shared" si="0"/>
        <v/>
      </c>
      <c r="I49" s="138"/>
      <c r="J49" s="147"/>
      <c r="K49" s="64"/>
      <c r="L49" s="64"/>
      <c r="M49" s="64"/>
      <c r="O49" s="212"/>
      <c r="P49" s="11"/>
      <c r="Q49" s="11"/>
      <c r="R49" s="11"/>
      <c r="S49" s="11"/>
      <c r="T49" s="23"/>
      <c r="U49" s="23"/>
      <c r="V49" s="11"/>
      <c r="W49" s="47"/>
      <c r="AJ49" s="30"/>
      <c r="AK49" s="30"/>
      <c r="AL49" s="30"/>
      <c r="AM49" s="30"/>
      <c r="AN49" s="30"/>
      <c r="AO49" s="30"/>
      <c r="AP49" s="27"/>
      <c r="AQ49" s="27"/>
    </row>
    <row r="50" spans="1:43" ht="13.5" customHeight="1" x14ac:dyDescent="0.2">
      <c r="A50" s="2">
        <v>31</v>
      </c>
      <c r="B50" s="120"/>
      <c r="C50" s="68"/>
      <c r="D50" s="179"/>
      <c r="E50" s="69"/>
      <c r="F50" s="300"/>
      <c r="G50" s="136"/>
      <c r="H50" s="137" t="str">
        <f t="shared" si="0"/>
        <v/>
      </c>
      <c r="I50" s="138"/>
      <c r="J50" s="147"/>
      <c r="K50" s="64"/>
      <c r="L50" s="64"/>
      <c r="M50" s="64"/>
      <c r="O50" s="212"/>
      <c r="P50" s="215"/>
      <c r="Q50" s="212"/>
      <c r="R50" s="212"/>
      <c r="S50" s="33"/>
      <c r="T50" s="187"/>
      <c r="U50" s="187"/>
      <c r="V50" s="11"/>
      <c r="W50" s="47"/>
      <c r="AJ50" s="30"/>
      <c r="AK50" s="30"/>
      <c r="AL50" s="30"/>
      <c r="AM50" s="30"/>
      <c r="AN50" s="30"/>
      <c r="AO50" s="30"/>
      <c r="AP50" s="27"/>
      <c r="AQ50" s="27"/>
    </row>
    <row r="51" spans="1:43" ht="13.5" customHeight="1" x14ac:dyDescent="0.2">
      <c r="A51" s="2">
        <v>32</v>
      </c>
      <c r="B51" s="120"/>
      <c r="C51" s="68"/>
      <c r="D51" s="179"/>
      <c r="E51" s="69"/>
      <c r="F51" s="300"/>
      <c r="G51" s="136"/>
      <c r="H51" s="137" t="str">
        <f t="shared" si="0"/>
        <v/>
      </c>
      <c r="I51" s="138"/>
      <c r="J51" s="147"/>
      <c r="K51" s="64"/>
      <c r="L51" s="64"/>
      <c r="M51" s="64"/>
      <c r="N51" s="184"/>
      <c r="O51" s="11"/>
      <c r="P51" s="11"/>
      <c r="Q51" s="11"/>
      <c r="R51" s="11"/>
      <c r="S51" s="11"/>
      <c r="T51" s="11"/>
      <c r="U51" s="11"/>
      <c r="V51" s="11"/>
      <c r="W51" s="47"/>
      <c r="AJ51" s="30"/>
      <c r="AK51" s="30"/>
      <c r="AL51" s="30"/>
      <c r="AM51" s="30"/>
      <c r="AN51" s="30"/>
      <c r="AO51" s="30"/>
      <c r="AP51" s="27"/>
      <c r="AQ51" s="27"/>
    </row>
    <row r="52" spans="1:43" ht="13.5" customHeight="1" x14ac:dyDescent="0.2">
      <c r="A52" s="2">
        <v>33</v>
      </c>
      <c r="B52" s="120"/>
      <c r="C52" s="68"/>
      <c r="D52" s="179"/>
      <c r="E52" s="69"/>
      <c r="F52" s="300"/>
      <c r="G52" s="136"/>
      <c r="H52" s="137" t="str">
        <f t="shared" si="0"/>
        <v/>
      </c>
      <c r="I52" s="138"/>
      <c r="J52" s="147"/>
      <c r="K52" s="64"/>
      <c r="L52" s="64"/>
      <c r="M52" s="64"/>
      <c r="N52" s="184"/>
      <c r="O52" s="190"/>
      <c r="P52" s="212"/>
      <c r="Q52" s="212"/>
      <c r="R52" s="39"/>
      <c r="S52" s="191"/>
      <c r="T52" s="192"/>
      <c r="U52" s="15"/>
      <c r="V52" s="11"/>
      <c r="W52" s="47"/>
      <c r="AJ52" s="30"/>
      <c r="AK52" s="30"/>
      <c r="AL52" s="30"/>
      <c r="AM52" s="30"/>
      <c r="AN52" s="30"/>
      <c r="AO52" s="30"/>
      <c r="AP52" s="27"/>
      <c r="AQ52" s="27"/>
    </row>
    <row r="53" spans="1:43" ht="13.5" customHeight="1" x14ac:dyDescent="0.2">
      <c r="A53" s="2">
        <v>34</v>
      </c>
      <c r="B53" s="120"/>
      <c r="C53" s="68"/>
      <c r="D53" s="179"/>
      <c r="E53" s="69"/>
      <c r="F53" s="300"/>
      <c r="G53" s="136"/>
      <c r="H53" s="137" t="str">
        <f t="shared" si="0"/>
        <v/>
      </c>
      <c r="I53" s="138"/>
      <c r="J53" s="147"/>
      <c r="K53" s="64"/>
      <c r="L53" s="64"/>
      <c r="M53" s="64"/>
      <c r="N53" s="184"/>
      <c r="O53" s="212"/>
      <c r="P53" s="212"/>
      <c r="Q53" s="212"/>
      <c r="R53" s="39"/>
      <c r="S53" s="193"/>
      <c r="T53" s="194"/>
      <c r="U53" s="15"/>
      <c r="V53" s="11"/>
      <c r="W53" s="15"/>
      <c r="AJ53" s="30"/>
      <c r="AK53" s="30"/>
      <c r="AL53" s="30"/>
      <c r="AM53" s="30"/>
      <c r="AN53" s="30"/>
      <c r="AO53" s="30"/>
      <c r="AP53" s="27"/>
      <c r="AQ53" s="27"/>
    </row>
    <row r="54" spans="1:43" ht="13.5" customHeight="1" x14ac:dyDescent="0.2">
      <c r="A54" s="2">
        <v>35</v>
      </c>
      <c r="B54" s="120"/>
      <c r="C54" s="68"/>
      <c r="D54" s="179"/>
      <c r="E54" s="69"/>
      <c r="F54" s="300"/>
      <c r="G54" s="136"/>
      <c r="H54" s="137" t="str">
        <f t="shared" si="0"/>
        <v/>
      </c>
      <c r="I54" s="138"/>
      <c r="J54" s="147"/>
      <c r="K54" s="64"/>
      <c r="L54" s="64"/>
      <c r="M54" s="64"/>
      <c r="N54" s="184"/>
      <c r="O54" s="205"/>
      <c r="P54" s="35"/>
      <c r="Q54" s="35"/>
      <c r="R54" s="35"/>
      <c r="S54" s="35"/>
      <c r="T54" s="35"/>
      <c r="U54" s="35"/>
      <c r="V54" s="11"/>
      <c r="W54" s="15"/>
      <c r="AJ54" s="30"/>
      <c r="AK54" s="30"/>
      <c r="AL54" s="30"/>
      <c r="AM54" s="30"/>
      <c r="AN54" s="30"/>
      <c r="AO54" s="30"/>
      <c r="AP54" s="27"/>
      <c r="AQ54" s="27"/>
    </row>
    <row r="55" spans="1:43" ht="13.5" customHeight="1" x14ac:dyDescent="0.2">
      <c r="A55" s="2">
        <v>36</v>
      </c>
      <c r="B55" s="120"/>
      <c r="C55" s="68"/>
      <c r="D55" s="179"/>
      <c r="E55" s="69"/>
      <c r="F55" s="300"/>
      <c r="G55" s="136"/>
      <c r="H55" s="137" t="str">
        <f t="shared" si="0"/>
        <v/>
      </c>
      <c r="I55" s="138"/>
      <c r="J55" s="147"/>
      <c r="K55" s="64"/>
      <c r="L55" s="64"/>
      <c r="M55" s="64"/>
      <c r="N55" s="184"/>
      <c r="O55" s="207"/>
      <c r="P55" s="15"/>
      <c r="Q55" s="15"/>
      <c r="R55" s="15"/>
      <c r="S55" s="51"/>
      <c r="T55" s="206"/>
      <c r="U55" s="187"/>
      <c r="V55" s="11"/>
      <c r="W55" s="15"/>
      <c r="AJ55" s="15"/>
      <c r="AK55" s="15"/>
      <c r="AL55" s="15"/>
      <c r="AM55" s="15"/>
      <c r="AN55" s="15"/>
      <c r="AO55" s="15"/>
    </row>
    <row r="56" spans="1:43" ht="13.5" customHeight="1" x14ac:dyDescent="0.2">
      <c r="A56" s="2">
        <v>37</v>
      </c>
      <c r="B56" s="120"/>
      <c r="C56" s="68"/>
      <c r="D56" s="179"/>
      <c r="E56" s="69"/>
      <c r="F56" s="300"/>
      <c r="G56" s="136"/>
      <c r="H56" s="137" t="str">
        <f t="shared" si="0"/>
        <v/>
      </c>
      <c r="I56" s="138"/>
      <c r="J56" s="147"/>
      <c r="K56" s="64"/>
      <c r="L56" s="64"/>
      <c r="M56" s="64"/>
      <c r="N56" s="184"/>
      <c r="O56" s="54"/>
      <c r="P56" s="54"/>
      <c r="Q56" s="54"/>
      <c r="R56" s="15"/>
      <c r="S56" s="33"/>
      <c r="T56" s="55"/>
      <c r="U56" s="15"/>
      <c r="V56" s="11"/>
      <c r="W56" s="15"/>
      <c r="AJ56" s="15"/>
      <c r="AK56" s="15"/>
      <c r="AL56" s="15"/>
      <c r="AM56" s="15"/>
      <c r="AN56" s="15"/>
      <c r="AO56" s="15"/>
    </row>
    <row r="57" spans="1:43" ht="13.5" customHeight="1" x14ac:dyDescent="0.2">
      <c r="A57" s="2">
        <v>38</v>
      </c>
      <c r="B57" s="120"/>
      <c r="C57" s="68"/>
      <c r="D57" s="179"/>
      <c r="E57" s="69"/>
      <c r="F57" s="300"/>
      <c r="G57" s="136"/>
      <c r="H57" s="137" t="str">
        <f t="shared" si="0"/>
        <v/>
      </c>
      <c r="I57" s="138"/>
      <c r="J57" s="147"/>
      <c r="K57" s="64"/>
      <c r="L57" s="64"/>
      <c r="M57" s="64"/>
      <c r="N57" s="184"/>
      <c r="O57" s="207"/>
      <c r="P57" s="15"/>
      <c r="Q57" s="15"/>
      <c r="R57" s="15"/>
      <c r="S57" s="15"/>
      <c r="T57" s="208"/>
      <c r="U57" s="209"/>
      <c r="V57" s="11"/>
      <c r="W57" s="15"/>
      <c r="AJ57" s="15"/>
      <c r="AK57" s="15"/>
      <c r="AL57" s="15"/>
      <c r="AM57" s="15"/>
      <c r="AN57" s="15"/>
      <c r="AO57" s="15"/>
    </row>
    <row r="58" spans="1:43" ht="13.5" customHeight="1" x14ac:dyDescent="0.2">
      <c r="A58" s="2">
        <v>39</v>
      </c>
      <c r="B58" s="120"/>
      <c r="C58" s="68"/>
      <c r="D58" s="179"/>
      <c r="E58" s="69"/>
      <c r="F58" s="300"/>
      <c r="G58" s="136"/>
      <c r="H58" s="137" t="str">
        <f t="shared" si="0"/>
        <v/>
      </c>
      <c r="I58" s="138"/>
      <c r="J58" s="147"/>
      <c r="K58" s="64"/>
      <c r="L58" s="64"/>
      <c r="M58" s="64"/>
      <c r="N58" s="184"/>
      <c r="O58" s="15"/>
      <c r="P58" s="15"/>
      <c r="Q58" s="15"/>
      <c r="R58" s="15"/>
      <c r="S58" s="15"/>
      <c r="T58" s="210"/>
      <c r="U58" s="211"/>
      <c r="V58" s="11"/>
      <c r="W58" s="15"/>
      <c r="AJ58" s="15"/>
      <c r="AK58" s="15"/>
      <c r="AL58" s="15"/>
      <c r="AM58" s="15"/>
      <c r="AN58" s="15"/>
      <c r="AO58" s="15"/>
    </row>
    <row r="59" spans="1:43" ht="13.5" customHeight="1" x14ac:dyDescent="0.2">
      <c r="A59" s="2">
        <v>40</v>
      </c>
      <c r="B59" s="120"/>
      <c r="C59" s="68"/>
      <c r="D59" s="179"/>
      <c r="E59" s="69"/>
      <c r="F59" s="300"/>
      <c r="G59" s="136"/>
      <c r="H59" s="137" t="str">
        <f t="shared" si="0"/>
        <v/>
      </c>
      <c r="I59" s="138"/>
      <c r="J59" s="147"/>
      <c r="K59" s="64"/>
      <c r="L59" s="64"/>
      <c r="M59" s="64"/>
      <c r="N59" s="184"/>
      <c r="O59" s="11"/>
      <c r="P59" s="11"/>
      <c r="Q59" s="11"/>
      <c r="R59" s="11"/>
      <c r="S59" s="11"/>
      <c r="T59" s="11"/>
      <c r="U59" s="11"/>
      <c r="V59" s="11"/>
      <c r="W59" s="45"/>
      <c r="AJ59" s="15"/>
      <c r="AK59" s="15"/>
      <c r="AL59" s="15"/>
      <c r="AM59" s="15"/>
      <c r="AN59" s="15"/>
      <c r="AO59" s="15"/>
    </row>
    <row r="60" spans="1:43" ht="13.5" customHeight="1" x14ac:dyDescent="0.2">
      <c r="A60" s="2">
        <v>41</v>
      </c>
      <c r="B60" s="120"/>
      <c r="C60" s="68"/>
      <c r="D60" s="179"/>
      <c r="E60" s="69"/>
      <c r="F60" s="300"/>
      <c r="G60" s="136"/>
      <c r="H60" s="137" t="str">
        <f t="shared" si="0"/>
        <v/>
      </c>
      <c r="I60" s="138"/>
      <c r="J60" s="147"/>
      <c r="K60" s="64"/>
      <c r="L60" s="64"/>
      <c r="M60" s="64"/>
      <c r="N60" s="184"/>
      <c r="O60" s="11"/>
      <c r="P60" s="11"/>
      <c r="Q60" s="11"/>
      <c r="R60" s="11"/>
      <c r="S60" s="11"/>
      <c r="T60" s="11"/>
      <c r="U60" s="11"/>
      <c r="V60" s="11"/>
      <c r="W60" s="15"/>
      <c r="AJ60" s="15"/>
      <c r="AK60" s="15"/>
      <c r="AL60" s="15"/>
      <c r="AM60" s="15"/>
      <c r="AN60" s="15"/>
      <c r="AO60" s="15"/>
    </row>
    <row r="61" spans="1:43" ht="13.5" customHeight="1" x14ac:dyDescent="0.2">
      <c r="A61" s="2">
        <v>42</v>
      </c>
      <c r="B61" s="120"/>
      <c r="C61" s="68"/>
      <c r="D61" s="179"/>
      <c r="E61" s="69"/>
      <c r="F61" s="300"/>
      <c r="G61" s="136"/>
      <c r="H61" s="137" t="str">
        <f t="shared" si="0"/>
        <v/>
      </c>
      <c r="I61" s="138"/>
      <c r="J61" s="147"/>
      <c r="K61" s="64"/>
      <c r="L61" s="64"/>
      <c r="M61" s="64"/>
      <c r="N61" s="184"/>
      <c r="O61" s="190"/>
      <c r="P61" s="212"/>
      <c r="Q61" s="212"/>
      <c r="R61" s="185"/>
      <c r="S61" s="186"/>
      <c r="T61" s="11"/>
      <c r="U61" s="11"/>
      <c r="V61" s="11"/>
      <c r="W61" s="15"/>
      <c r="AJ61" s="15"/>
      <c r="AK61" s="15"/>
      <c r="AL61" s="15"/>
      <c r="AM61" s="15"/>
      <c r="AN61" s="15"/>
      <c r="AO61" s="15"/>
    </row>
    <row r="62" spans="1:43" ht="13.5" customHeight="1" x14ac:dyDescent="0.2">
      <c r="A62" s="2">
        <v>43</v>
      </c>
      <c r="B62" s="120"/>
      <c r="C62" s="68"/>
      <c r="D62" s="179"/>
      <c r="E62" s="69"/>
      <c r="F62" s="300"/>
      <c r="G62" s="136"/>
      <c r="H62" s="137" t="str">
        <f t="shared" si="0"/>
        <v/>
      </c>
      <c r="I62" s="138"/>
      <c r="J62" s="147"/>
      <c r="K62" s="64"/>
      <c r="L62" s="64"/>
      <c r="M62" s="64"/>
      <c r="N62" s="184"/>
      <c r="O62" s="11"/>
      <c r="P62" s="11"/>
      <c r="Q62" s="11"/>
      <c r="R62" s="11"/>
      <c r="S62" s="11"/>
      <c r="T62" s="11"/>
      <c r="U62" s="11"/>
      <c r="V62" s="11"/>
      <c r="W62" s="15"/>
      <c r="AJ62" s="15"/>
      <c r="AK62" s="15"/>
      <c r="AL62" s="15"/>
      <c r="AM62" s="15"/>
      <c r="AN62" s="15"/>
      <c r="AO62" s="15"/>
    </row>
    <row r="63" spans="1:43" ht="13.5" customHeight="1" x14ac:dyDescent="0.2">
      <c r="A63" s="2">
        <v>44</v>
      </c>
      <c r="B63" s="120"/>
      <c r="C63" s="68"/>
      <c r="D63" s="179"/>
      <c r="E63" s="69"/>
      <c r="F63" s="300"/>
      <c r="G63" s="136"/>
      <c r="H63" s="137" t="str">
        <f t="shared" si="0"/>
        <v/>
      </c>
      <c r="I63" s="138"/>
      <c r="J63" s="147"/>
      <c r="K63" s="64"/>
      <c r="L63" s="64"/>
      <c r="M63" s="64"/>
      <c r="N63" s="184"/>
      <c r="O63" s="213"/>
      <c r="P63" s="214"/>
      <c r="Q63" s="39"/>
      <c r="R63" s="39"/>
      <c r="S63" s="33"/>
      <c r="T63" s="187"/>
      <c r="U63" s="187"/>
      <c r="V63" s="11"/>
      <c r="W63" s="15"/>
      <c r="AJ63" s="15"/>
      <c r="AK63" s="15"/>
      <c r="AL63" s="15"/>
      <c r="AM63" s="15"/>
      <c r="AN63" s="15"/>
      <c r="AO63" s="15"/>
    </row>
    <row r="64" spans="1:43" ht="13.5" customHeight="1" x14ac:dyDescent="0.2">
      <c r="A64" s="2">
        <v>45</v>
      </c>
      <c r="B64" s="120"/>
      <c r="C64" s="68"/>
      <c r="D64" s="179"/>
      <c r="E64" s="69"/>
      <c r="F64" s="300"/>
      <c r="G64" s="136"/>
      <c r="H64" s="137" t="str">
        <f t="shared" si="0"/>
        <v/>
      </c>
      <c r="I64" s="138"/>
      <c r="J64" s="147"/>
      <c r="K64" s="64"/>
      <c r="L64" s="64"/>
      <c r="M64" s="64"/>
      <c r="N64" s="184"/>
      <c r="O64" s="212"/>
      <c r="P64" s="33"/>
      <c r="Q64" s="33"/>
      <c r="R64" s="33"/>
      <c r="S64" s="33"/>
      <c r="T64" s="154"/>
      <c r="U64" s="177"/>
      <c r="V64" s="11"/>
      <c r="W64" s="15"/>
      <c r="AJ64" s="15"/>
      <c r="AK64" s="15"/>
      <c r="AL64" s="15"/>
      <c r="AM64" s="15"/>
      <c r="AN64" s="15"/>
      <c r="AO64" s="15"/>
    </row>
    <row r="65" spans="1:41" ht="13.5" customHeight="1" x14ac:dyDescent="0.2">
      <c r="A65" s="2">
        <v>46</v>
      </c>
      <c r="B65" s="120"/>
      <c r="C65" s="68"/>
      <c r="D65" s="179"/>
      <c r="E65" s="69"/>
      <c r="F65" s="300"/>
      <c r="G65" s="136"/>
      <c r="H65" s="137" t="str">
        <f t="shared" si="0"/>
        <v/>
      </c>
      <c r="I65" s="138"/>
      <c r="J65" s="147"/>
      <c r="K65" s="64"/>
      <c r="L65" s="64"/>
      <c r="M65" s="64"/>
      <c r="N65" s="184"/>
      <c r="O65" s="212"/>
      <c r="P65" s="190"/>
      <c r="Q65" s="212"/>
      <c r="R65" s="212"/>
      <c r="S65" s="33"/>
      <c r="T65" s="187"/>
      <c r="U65" s="187"/>
      <c r="V65" s="11"/>
      <c r="W65" s="45"/>
      <c r="AJ65" s="15"/>
      <c r="AK65" s="15"/>
      <c r="AL65" s="15"/>
      <c r="AM65" s="15"/>
      <c r="AN65" s="15"/>
      <c r="AO65" s="15"/>
    </row>
    <row r="66" spans="1:41" ht="13.5" customHeight="1" x14ac:dyDescent="0.2">
      <c r="A66" s="2">
        <v>47</v>
      </c>
      <c r="B66" s="120"/>
      <c r="C66" s="68"/>
      <c r="D66" s="179"/>
      <c r="E66" s="69"/>
      <c r="F66" s="300"/>
      <c r="G66" s="136"/>
      <c r="H66" s="137" t="str">
        <f t="shared" si="0"/>
        <v/>
      </c>
      <c r="I66" s="138"/>
      <c r="J66" s="147"/>
      <c r="K66" s="64"/>
      <c r="L66" s="64"/>
      <c r="M66" s="64"/>
      <c r="N66" s="184"/>
      <c r="O66" s="212"/>
      <c r="P66" s="11"/>
      <c r="Q66" s="11"/>
      <c r="R66" s="11"/>
      <c r="S66" s="11"/>
      <c r="T66" s="23"/>
      <c r="U66" s="23"/>
      <c r="V66" s="11"/>
      <c r="W66" s="15"/>
      <c r="AJ66" s="15"/>
      <c r="AK66" s="15"/>
      <c r="AL66" s="15"/>
      <c r="AM66" s="15"/>
      <c r="AN66" s="15"/>
      <c r="AO66" s="15"/>
    </row>
    <row r="67" spans="1:41" ht="13.5" customHeight="1" x14ac:dyDescent="0.2">
      <c r="A67" s="2">
        <v>48</v>
      </c>
      <c r="B67" s="120"/>
      <c r="C67" s="68"/>
      <c r="D67" s="179"/>
      <c r="E67" s="69"/>
      <c r="F67" s="300"/>
      <c r="G67" s="136"/>
      <c r="H67" s="137" t="str">
        <f t="shared" si="0"/>
        <v/>
      </c>
      <c r="I67" s="138"/>
      <c r="J67" s="147"/>
      <c r="K67" s="64"/>
      <c r="L67" s="64"/>
      <c r="M67" s="64"/>
      <c r="N67" s="184"/>
      <c r="O67" s="212"/>
      <c r="P67" s="215"/>
      <c r="Q67" s="212"/>
      <c r="R67" s="212"/>
      <c r="S67" s="33"/>
      <c r="T67" s="187"/>
      <c r="U67" s="187"/>
      <c r="V67" s="11"/>
      <c r="W67" s="15"/>
      <c r="AJ67" s="15"/>
      <c r="AK67" s="15"/>
      <c r="AL67" s="15"/>
      <c r="AM67" s="15"/>
      <c r="AN67" s="15"/>
      <c r="AO67" s="15"/>
    </row>
    <row r="68" spans="1:41" ht="13.5" customHeight="1" x14ac:dyDescent="0.2">
      <c r="A68" s="2">
        <v>49</v>
      </c>
      <c r="B68" s="120"/>
      <c r="C68" s="68"/>
      <c r="D68" s="179"/>
      <c r="E68" s="69"/>
      <c r="F68" s="300"/>
      <c r="G68" s="136"/>
      <c r="H68" s="137" t="str">
        <f t="shared" si="0"/>
        <v/>
      </c>
      <c r="I68" s="138"/>
      <c r="J68" s="147"/>
      <c r="K68" s="64"/>
      <c r="L68" s="64"/>
      <c r="M68" s="64"/>
      <c r="N68" s="184"/>
      <c r="O68" s="11"/>
      <c r="P68" s="11"/>
      <c r="Q68" s="11"/>
      <c r="R68" s="11"/>
      <c r="S68" s="11"/>
      <c r="T68" s="11"/>
      <c r="U68" s="11"/>
      <c r="V68" s="11"/>
      <c r="W68" s="15"/>
      <c r="AJ68" s="15"/>
      <c r="AK68" s="15"/>
      <c r="AL68" s="15"/>
      <c r="AM68" s="15"/>
      <c r="AN68" s="15"/>
      <c r="AO68" s="15"/>
    </row>
    <row r="69" spans="1:41" ht="13.5" customHeight="1" x14ac:dyDescent="0.2">
      <c r="A69" s="2">
        <v>50</v>
      </c>
      <c r="B69" s="120"/>
      <c r="C69" s="68"/>
      <c r="D69" s="179"/>
      <c r="E69" s="69"/>
      <c r="F69" s="300"/>
      <c r="G69" s="136"/>
      <c r="H69" s="137" t="str">
        <f t="shared" si="0"/>
        <v/>
      </c>
      <c r="I69" s="138"/>
      <c r="J69" s="147"/>
      <c r="K69" s="64"/>
      <c r="L69" s="64"/>
      <c r="M69" s="64"/>
      <c r="N69" s="184"/>
      <c r="O69" s="190"/>
      <c r="P69" s="212"/>
      <c r="Q69" s="212"/>
      <c r="R69" s="39"/>
      <c r="S69" s="191"/>
      <c r="T69" s="192"/>
      <c r="U69" s="11"/>
      <c r="V69" s="11"/>
      <c r="W69" s="15"/>
      <c r="AJ69" s="15"/>
      <c r="AK69" s="15"/>
      <c r="AL69" s="15"/>
      <c r="AM69" s="15"/>
      <c r="AN69" s="15"/>
      <c r="AO69" s="15"/>
    </row>
    <row r="70" spans="1:41" ht="13.5" customHeight="1" x14ac:dyDescent="0.2">
      <c r="A70" s="2">
        <v>51</v>
      </c>
      <c r="B70" s="120"/>
      <c r="C70" s="68"/>
      <c r="D70" s="179"/>
      <c r="E70" s="69"/>
      <c r="F70" s="300"/>
      <c r="G70" s="136"/>
      <c r="H70" s="137" t="str">
        <f t="shared" si="0"/>
        <v/>
      </c>
      <c r="I70" s="138"/>
      <c r="J70" s="147"/>
      <c r="K70" s="64"/>
      <c r="L70" s="64"/>
      <c r="M70" s="64"/>
      <c r="N70" s="184"/>
      <c r="O70" s="212"/>
      <c r="P70" s="212"/>
      <c r="Q70" s="212"/>
      <c r="R70" s="39"/>
      <c r="S70" s="193"/>
      <c r="T70" s="194"/>
      <c r="U70" s="11"/>
      <c r="V70" s="11"/>
      <c r="W70" s="15"/>
      <c r="AJ70" s="15"/>
      <c r="AK70" s="15"/>
      <c r="AL70" s="15"/>
      <c r="AM70" s="15"/>
      <c r="AN70" s="15"/>
      <c r="AO70" s="15"/>
    </row>
    <row r="71" spans="1:41" ht="13.5" customHeight="1" x14ac:dyDescent="0.2">
      <c r="A71" s="2">
        <v>52</v>
      </c>
      <c r="B71" s="120"/>
      <c r="C71" s="68"/>
      <c r="D71" s="179"/>
      <c r="E71" s="69"/>
      <c r="F71" s="300"/>
      <c r="G71" s="136"/>
      <c r="H71" s="137" t="str">
        <f t="shared" si="0"/>
        <v/>
      </c>
      <c r="I71" s="138"/>
      <c r="J71" s="147"/>
      <c r="K71" s="64"/>
      <c r="L71" s="64"/>
      <c r="M71" s="64"/>
      <c r="N71" s="184"/>
      <c r="O71" s="11"/>
      <c r="P71" s="11"/>
      <c r="Q71" s="11"/>
      <c r="R71" s="11"/>
      <c r="S71" s="11"/>
      <c r="T71" s="11"/>
      <c r="U71" s="11"/>
      <c r="V71" s="11"/>
      <c r="W71" s="15"/>
      <c r="AJ71" s="15"/>
      <c r="AK71" s="15"/>
      <c r="AL71" s="15"/>
      <c r="AM71" s="15"/>
      <c r="AN71" s="15"/>
      <c r="AO71" s="15"/>
    </row>
    <row r="72" spans="1:41" ht="13.5" customHeight="1" x14ac:dyDescent="0.2">
      <c r="A72" s="2">
        <v>53</v>
      </c>
      <c r="B72" s="120"/>
      <c r="C72" s="68"/>
      <c r="D72" s="179"/>
      <c r="E72" s="69"/>
      <c r="F72" s="300"/>
      <c r="G72" s="136"/>
      <c r="H72" s="137" t="str">
        <f t="shared" si="0"/>
        <v/>
      </c>
      <c r="I72" s="138"/>
      <c r="J72" s="147"/>
      <c r="K72" s="64"/>
      <c r="L72" s="64"/>
      <c r="M72" s="64"/>
      <c r="N72" s="184"/>
      <c r="O72" s="207"/>
      <c r="P72" s="15"/>
      <c r="Q72" s="15"/>
      <c r="R72" s="15"/>
      <c r="S72" s="51"/>
      <c r="T72" s="206"/>
      <c r="U72" s="187"/>
      <c r="V72" s="11"/>
      <c r="W72" s="15"/>
      <c r="AJ72" s="15"/>
      <c r="AK72" s="15"/>
      <c r="AL72" s="15"/>
      <c r="AM72" s="15"/>
      <c r="AN72" s="15"/>
      <c r="AO72" s="15"/>
    </row>
    <row r="73" spans="1:41" ht="13.5" customHeight="1" x14ac:dyDescent="0.2">
      <c r="A73" s="2">
        <v>54</v>
      </c>
      <c r="B73" s="120"/>
      <c r="C73" s="68"/>
      <c r="D73" s="179"/>
      <c r="E73" s="69"/>
      <c r="F73" s="300"/>
      <c r="G73" s="136"/>
      <c r="H73" s="137" t="str">
        <f t="shared" si="0"/>
        <v/>
      </c>
      <c r="I73" s="138"/>
      <c r="J73" s="147"/>
      <c r="K73" s="64"/>
      <c r="L73" s="64"/>
      <c r="M73" s="64"/>
      <c r="N73" s="184"/>
      <c r="O73" s="11"/>
      <c r="P73" s="11"/>
      <c r="Q73" s="11"/>
      <c r="R73" s="11"/>
      <c r="S73" s="11"/>
      <c r="T73" s="11"/>
      <c r="U73" s="11"/>
      <c r="V73" s="11"/>
      <c r="W73" s="15"/>
      <c r="AJ73" s="15"/>
      <c r="AK73" s="15"/>
      <c r="AL73" s="15"/>
      <c r="AM73" s="15"/>
      <c r="AN73" s="15"/>
      <c r="AO73" s="15"/>
    </row>
    <row r="74" spans="1:41" ht="13.5" customHeight="1" x14ac:dyDescent="0.2">
      <c r="A74" s="2">
        <v>55</v>
      </c>
      <c r="B74" s="120"/>
      <c r="C74" s="68"/>
      <c r="D74" s="179"/>
      <c r="E74" s="69"/>
      <c r="F74" s="300"/>
      <c r="G74" s="136"/>
      <c r="H74" s="137" t="str">
        <f t="shared" si="0"/>
        <v/>
      </c>
      <c r="I74" s="138"/>
      <c r="J74" s="147"/>
      <c r="K74" s="64"/>
      <c r="L74" s="64"/>
      <c r="M74" s="64"/>
      <c r="N74" s="184"/>
      <c r="O74" s="207"/>
      <c r="P74" s="15"/>
      <c r="Q74" s="15"/>
      <c r="R74" s="15"/>
      <c r="S74" s="15"/>
      <c r="T74" s="208"/>
      <c r="U74" s="209"/>
      <c r="V74" s="11"/>
      <c r="W74" s="15"/>
      <c r="AJ74" s="15"/>
      <c r="AK74" s="15"/>
      <c r="AL74" s="15"/>
      <c r="AM74" s="15"/>
      <c r="AN74" s="15"/>
      <c r="AO74" s="15"/>
    </row>
    <row r="75" spans="1:41" ht="13.5" customHeight="1" x14ac:dyDescent="0.2">
      <c r="A75" s="2">
        <v>56</v>
      </c>
      <c r="B75" s="120"/>
      <c r="C75" s="68"/>
      <c r="D75" s="179"/>
      <c r="E75" s="69"/>
      <c r="F75" s="300"/>
      <c r="G75" s="136"/>
      <c r="H75" s="137" t="str">
        <f t="shared" si="0"/>
        <v/>
      </c>
      <c r="I75" s="138"/>
      <c r="J75" s="147"/>
      <c r="K75" s="64"/>
      <c r="L75" s="64"/>
      <c r="M75" s="64"/>
      <c r="N75" s="184"/>
      <c r="O75" s="15"/>
      <c r="P75" s="15"/>
      <c r="Q75" s="15"/>
      <c r="R75" s="15"/>
      <c r="S75" s="15"/>
      <c r="T75" s="210"/>
      <c r="U75" s="211"/>
      <c r="V75" s="11"/>
      <c r="W75" s="15"/>
      <c r="AJ75" s="15"/>
      <c r="AK75" s="15"/>
      <c r="AL75" s="15"/>
      <c r="AM75" s="15"/>
      <c r="AN75" s="15"/>
      <c r="AO75" s="15"/>
    </row>
    <row r="76" spans="1:41" ht="13.5" customHeight="1" x14ac:dyDescent="0.2">
      <c r="A76" s="2">
        <v>57</v>
      </c>
      <c r="B76" s="120"/>
      <c r="C76" s="68"/>
      <c r="D76" s="179"/>
      <c r="E76" s="69"/>
      <c r="F76" s="300"/>
      <c r="G76" s="136"/>
      <c r="H76" s="137" t="str">
        <f t="shared" si="0"/>
        <v/>
      </c>
      <c r="I76" s="138"/>
      <c r="J76" s="147"/>
      <c r="K76" s="64"/>
      <c r="L76" s="64"/>
      <c r="M76" s="64"/>
      <c r="N76" s="184"/>
      <c r="O76" s="11"/>
      <c r="P76" s="11"/>
      <c r="Q76" s="11"/>
      <c r="R76" s="11"/>
      <c r="S76" s="11"/>
      <c r="T76" s="11"/>
      <c r="U76" s="11"/>
      <c r="V76" s="11"/>
      <c r="W76" s="15"/>
      <c r="AJ76" s="15"/>
      <c r="AK76" s="15"/>
      <c r="AL76" s="15"/>
      <c r="AM76" s="15"/>
      <c r="AN76" s="15"/>
      <c r="AO76" s="15"/>
    </row>
    <row r="77" spans="1:41" ht="13.5" customHeight="1" x14ac:dyDescent="0.2">
      <c r="A77" s="2">
        <v>58</v>
      </c>
      <c r="B77" s="120"/>
      <c r="C77" s="68"/>
      <c r="D77" s="179"/>
      <c r="E77" s="69"/>
      <c r="F77" s="300"/>
      <c r="G77" s="136"/>
      <c r="H77" s="137" t="str">
        <f t="shared" si="0"/>
        <v/>
      </c>
      <c r="I77" s="138"/>
      <c r="J77" s="147"/>
      <c r="K77" s="64"/>
      <c r="L77" s="64"/>
      <c r="M77" s="64"/>
      <c r="O77" s="3"/>
      <c r="P77" s="3"/>
      <c r="Q77" s="3"/>
      <c r="R77" s="3"/>
      <c r="S77" s="3"/>
      <c r="T77" s="3"/>
      <c r="U77" s="3"/>
      <c r="V77" s="3"/>
      <c r="W77" s="15"/>
      <c r="AJ77" s="15"/>
      <c r="AK77" s="15"/>
      <c r="AL77" s="15"/>
      <c r="AM77" s="15"/>
      <c r="AN77" s="15"/>
      <c r="AO77" s="15"/>
    </row>
    <row r="78" spans="1:41" ht="13.5" customHeight="1" x14ac:dyDescent="0.2">
      <c r="A78" s="2">
        <v>59</v>
      </c>
      <c r="B78" s="120"/>
      <c r="C78" s="68"/>
      <c r="D78" s="179"/>
      <c r="E78" s="69"/>
      <c r="F78" s="300"/>
      <c r="G78" s="136"/>
      <c r="H78" s="137" t="str">
        <f t="shared" si="0"/>
        <v/>
      </c>
      <c r="I78" s="138"/>
      <c r="J78" s="147"/>
      <c r="K78" s="64"/>
      <c r="L78" s="64"/>
      <c r="M78" s="64"/>
      <c r="O78" s="52"/>
      <c r="P78" s="15"/>
      <c r="Q78" s="15"/>
      <c r="R78" s="15"/>
      <c r="S78" s="51"/>
      <c r="T78" s="53"/>
      <c r="U78" s="32"/>
      <c r="V78" s="3"/>
      <c r="W78" s="15"/>
      <c r="AJ78" s="15"/>
      <c r="AK78" s="15"/>
      <c r="AL78" s="15"/>
      <c r="AM78" s="15"/>
      <c r="AN78" s="15"/>
      <c r="AO78" s="15"/>
    </row>
    <row r="79" spans="1:41" ht="13.5" customHeight="1" x14ac:dyDescent="0.2">
      <c r="A79" s="2">
        <v>60</v>
      </c>
      <c r="B79" s="120"/>
      <c r="C79" s="68"/>
      <c r="D79" s="179"/>
      <c r="E79" s="69"/>
      <c r="F79" s="300"/>
      <c r="G79" s="136"/>
      <c r="H79" s="137" t="str">
        <f t="shared" si="0"/>
        <v/>
      </c>
      <c r="I79" s="138"/>
      <c r="J79" s="147"/>
      <c r="K79" s="64"/>
      <c r="L79" s="64"/>
      <c r="M79" s="64"/>
      <c r="O79" s="54"/>
      <c r="P79" s="54"/>
      <c r="Q79" s="54"/>
      <c r="R79" s="15"/>
      <c r="S79" s="33"/>
      <c r="T79" s="55"/>
      <c r="U79" s="15"/>
      <c r="W79" s="15"/>
      <c r="AJ79" s="15"/>
      <c r="AK79" s="15"/>
      <c r="AL79" s="15"/>
      <c r="AM79" s="15"/>
      <c r="AN79" s="15"/>
      <c r="AO79" s="15"/>
    </row>
    <row r="80" spans="1:41" ht="13.5" customHeight="1" x14ac:dyDescent="0.2">
      <c r="A80" s="2">
        <v>61</v>
      </c>
      <c r="B80" s="120"/>
      <c r="C80" s="68"/>
      <c r="D80" s="179"/>
      <c r="E80" s="69"/>
      <c r="F80" s="300"/>
      <c r="G80" s="136"/>
      <c r="H80" s="137" t="str">
        <f t="shared" si="0"/>
        <v/>
      </c>
      <c r="I80" s="138"/>
      <c r="J80" s="147"/>
      <c r="K80" s="64"/>
      <c r="L80" s="64"/>
      <c r="M80" s="64"/>
      <c r="O80" s="52"/>
      <c r="P80" s="15"/>
      <c r="Q80" s="15"/>
      <c r="R80" s="15"/>
      <c r="S80" s="15"/>
      <c r="T80" s="56"/>
      <c r="U80" s="57"/>
      <c r="W80" s="15"/>
      <c r="AJ80" s="15"/>
      <c r="AK80" s="15"/>
      <c r="AL80" s="15"/>
      <c r="AM80" s="15"/>
      <c r="AN80" s="15"/>
      <c r="AO80" s="15"/>
    </row>
    <row r="81" spans="1:52" ht="13.5" customHeight="1" x14ac:dyDescent="0.2">
      <c r="A81" s="2">
        <v>62</v>
      </c>
      <c r="B81" s="120"/>
      <c r="C81" s="68"/>
      <c r="D81" s="179"/>
      <c r="E81" s="69"/>
      <c r="F81" s="300"/>
      <c r="G81" s="136"/>
      <c r="H81" s="137" t="str">
        <f t="shared" si="0"/>
        <v/>
      </c>
      <c r="I81" s="138"/>
      <c r="J81" s="147"/>
      <c r="K81" s="64"/>
      <c r="L81" s="64"/>
      <c r="M81" s="64"/>
      <c r="O81" s="15"/>
      <c r="P81" s="15"/>
      <c r="Q81" s="15"/>
      <c r="R81" s="15"/>
      <c r="S81" s="15"/>
      <c r="T81" s="58"/>
      <c r="U81" s="58"/>
      <c r="W81" s="15"/>
      <c r="AJ81" s="15"/>
      <c r="AK81" s="15"/>
      <c r="AL81" s="15"/>
      <c r="AM81" s="15"/>
      <c r="AN81" s="15"/>
      <c r="AO81" s="15"/>
    </row>
    <row r="82" spans="1:52" ht="13.5" customHeight="1" x14ac:dyDescent="0.2">
      <c r="A82" s="2">
        <v>63</v>
      </c>
      <c r="B82" s="120"/>
      <c r="C82" s="68"/>
      <c r="D82" s="179"/>
      <c r="E82" s="69"/>
      <c r="F82" s="300"/>
      <c r="G82" s="136"/>
      <c r="H82" s="137" t="str">
        <f t="shared" si="0"/>
        <v/>
      </c>
      <c r="I82" s="138"/>
      <c r="J82" s="147"/>
      <c r="K82" s="64"/>
      <c r="L82" s="64"/>
      <c r="M82" s="64"/>
      <c r="W82" s="15"/>
      <c r="AJ82" s="15"/>
      <c r="AK82" s="15"/>
      <c r="AL82" s="15"/>
      <c r="AM82" s="15"/>
      <c r="AN82" s="15"/>
      <c r="AO82" s="15"/>
    </row>
    <row r="83" spans="1:52" ht="13.5" customHeight="1" x14ac:dyDescent="0.2">
      <c r="A83" s="2">
        <v>64</v>
      </c>
      <c r="B83" s="120"/>
      <c r="C83" s="68"/>
      <c r="D83" s="179"/>
      <c r="E83" s="69"/>
      <c r="F83" s="300"/>
      <c r="G83" s="136"/>
      <c r="H83" s="137" t="str">
        <f t="shared" si="0"/>
        <v/>
      </c>
      <c r="I83" s="138"/>
      <c r="J83" s="147"/>
      <c r="K83" s="64"/>
      <c r="L83" s="64"/>
      <c r="M83" s="64"/>
      <c r="W83" s="15"/>
      <c r="AJ83" s="15"/>
      <c r="AK83" s="15"/>
      <c r="AL83" s="15"/>
      <c r="AM83" s="15"/>
      <c r="AN83" s="15"/>
      <c r="AO83" s="15"/>
    </row>
    <row r="84" spans="1:52" ht="13.5" customHeight="1" x14ac:dyDescent="0.2">
      <c r="A84" s="2">
        <v>65</v>
      </c>
      <c r="B84" s="120"/>
      <c r="C84" s="68"/>
      <c r="D84" s="179"/>
      <c r="E84" s="69"/>
      <c r="F84" s="300"/>
      <c r="G84" s="136"/>
      <c r="H84" s="137" t="str">
        <f t="shared" si="0"/>
        <v/>
      </c>
      <c r="I84" s="138"/>
      <c r="J84" s="147"/>
      <c r="K84" s="64"/>
      <c r="L84" s="64"/>
      <c r="M84" s="64"/>
      <c r="W84" s="15"/>
      <c r="X84" s="15"/>
      <c r="Y84" s="15"/>
      <c r="Z84" s="15"/>
      <c r="AA84" s="12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</row>
    <row r="85" spans="1:52" ht="13.5" customHeight="1" x14ac:dyDescent="0.2">
      <c r="A85" s="2">
        <v>66</v>
      </c>
      <c r="B85" s="120"/>
      <c r="C85" s="68"/>
      <c r="D85" s="179"/>
      <c r="E85" s="69"/>
      <c r="F85" s="300"/>
      <c r="G85" s="136"/>
      <c r="H85" s="137" t="str">
        <f t="shared" si="0"/>
        <v/>
      </c>
      <c r="I85" s="138"/>
      <c r="J85" s="147"/>
      <c r="K85" s="64"/>
      <c r="L85" s="64"/>
      <c r="M85" s="64"/>
      <c r="W85" s="15"/>
      <c r="X85" s="15"/>
      <c r="Y85" s="15"/>
      <c r="Z85" s="15"/>
      <c r="AA85" s="12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</row>
    <row r="86" spans="1:52" ht="13.5" customHeight="1" x14ac:dyDescent="0.2">
      <c r="A86" s="2">
        <v>67</v>
      </c>
      <c r="B86" s="120"/>
      <c r="C86" s="68"/>
      <c r="D86" s="179"/>
      <c r="E86" s="69"/>
      <c r="F86" s="300"/>
      <c r="G86" s="136"/>
      <c r="H86" s="137" t="str">
        <f t="shared" si="0"/>
        <v/>
      </c>
      <c r="I86" s="138"/>
      <c r="J86" s="147"/>
      <c r="K86" s="64"/>
      <c r="L86" s="64"/>
      <c r="M86" s="64"/>
      <c r="W86" s="15"/>
      <c r="X86" s="37"/>
      <c r="Y86" s="39"/>
      <c r="Z86" s="38"/>
      <c r="AA86" s="38"/>
      <c r="AB86" s="41"/>
      <c r="AC86" s="38"/>
      <c r="AD86" s="38"/>
      <c r="AE86" s="38"/>
      <c r="AF86" s="41"/>
      <c r="AG86" s="38"/>
      <c r="AH86" s="25"/>
      <c r="AI86" s="15"/>
      <c r="AJ86" s="15"/>
      <c r="AK86" s="15"/>
      <c r="AL86" s="12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</row>
    <row r="87" spans="1:52" ht="13.5" customHeight="1" x14ac:dyDescent="0.2">
      <c r="A87" s="2">
        <v>68</v>
      </c>
      <c r="B87" s="120"/>
      <c r="C87" s="68"/>
      <c r="D87" s="179"/>
      <c r="E87" s="69"/>
      <c r="F87" s="300"/>
      <c r="G87" s="136"/>
      <c r="H87" s="137" t="str">
        <f t="shared" si="0"/>
        <v/>
      </c>
      <c r="I87" s="138"/>
      <c r="J87" s="147"/>
      <c r="K87" s="64"/>
      <c r="L87" s="64"/>
      <c r="M87" s="64"/>
      <c r="W87" s="15"/>
      <c r="X87" s="37"/>
      <c r="Y87" s="39"/>
      <c r="Z87" s="38"/>
      <c r="AA87" s="38"/>
      <c r="AB87" s="38"/>
      <c r="AC87" s="38"/>
      <c r="AD87" s="38"/>
      <c r="AE87" s="38"/>
      <c r="AF87" s="38"/>
      <c r="AG87" s="38"/>
      <c r="AH87" s="26"/>
      <c r="AI87" s="15"/>
      <c r="AJ87" s="15"/>
      <c r="AK87" s="15"/>
      <c r="AL87" s="12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</row>
    <row r="88" spans="1:52" ht="13.5" customHeight="1" x14ac:dyDescent="0.2">
      <c r="A88" s="2">
        <v>69</v>
      </c>
      <c r="B88" s="120"/>
      <c r="C88" s="68"/>
      <c r="D88" s="179"/>
      <c r="E88" s="69"/>
      <c r="F88" s="300"/>
      <c r="G88" s="136"/>
      <c r="H88" s="137" t="str">
        <f t="shared" ref="H88:H139" si="1">IF(D88="ND","&lt;"&amp;$I$12,IF(D88=0,"",TEXT(TEXT(D88,"."&amp;REPT("0",$G$14)&amp;"E+000"),"0"&amp;REPT(".",($G$14-(1+INT(LOG10(ABS(D88)))))&gt;0)&amp;REPT("0",($G$14-(1+INT(LOG10(ABS(D88)))))*(($G$14-(1+INT(LOG10(ABS(D88)))))&gt;0)))))</f>
        <v/>
      </c>
      <c r="I88" s="138"/>
      <c r="J88" s="147"/>
      <c r="K88" s="64"/>
      <c r="L88" s="64"/>
      <c r="M88" s="64"/>
      <c r="W88" s="15"/>
      <c r="X88" s="37"/>
      <c r="Y88" s="39"/>
      <c r="Z88" s="38"/>
      <c r="AA88" s="38"/>
      <c r="AB88" s="38"/>
      <c r="AC88" s="38"/>
      <c r="AD88" s="38"/>
      <c r="AE88" s="38"/>
      <c r="AF88" s="38"/>
      <c r="AG88" s="38"/>
      <c r="AH88" s="25"/>
      <c r="AI88" s="15"/>
      <c r="AJ88" s="15"/>
      <c r="AK88" s="15"/>
      <c r="AL88" s="12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</row>
    <row r="89" spans="1:52" ht="13.5" customHeight="1" x14ac:dyDescent="0.2">
      <c r="A89" s="2">
        <v>70</v>
      </c>
      <c r="B89" s="120"/>
      <c r="C89" s="68"/>
      <c r="D89" s="179"/>
      <c r="E89" s="69"/>
      <c r="F89" s="300"/>
      <c r="G89" s="136"/>
      <c r="H89" s="137" t="str">
        <f t="shared" si="1"/>
        <v/>
      </c>
      <c r="I89" s="138"/>
      <c r="J89" s="147"/>
      <c r="K89" s="64"/>
      <c r="L89" s="64"/>
      <c r="M89" s="64"/>
      <c r="W89" s="15"/>
      <c r="X89" s="37"/>
      <c r="Y89" s="39"/>
      <c r="Z89" s="38"/>
      <c r="AA89" s="38"/>
      <c r="AB89" s="38"/>
      <c r="AC89" s="38"/>
      <c r="AD89" s="38"/>
      <c r="AE89" s="38"/>
      <c r="AF89" s="38"/>
      <c r="AG89" s="38"/>
      <c r="AH89" s="25"/>
      <c r="AI89" s="15"/>
      <c r="AJ89" s="15"/>
      <c r="AK89" s="15"/>
      <c r="AL89" s="12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</row>
    <row r="90" spans="1:52" ht="13.5" customHeight="1" x14ac:dyDescent="0.2">
      <c r="A90" s="2">
        <v>71</v>
      </c>
      <c r="B90" s="120"/>
      <c r="C90" s="68"/>
      <c r="D90" s="179"/>
      <c r="E90" s="69"/>
      <c r="F90" s="300"/>
      <c r="G90" s="136"/>
      <c r="H90" s="137" t="str">
        <f t="shared" si="1"/>
        <v/>
      </c>
      <c r="I90" s="138"/>
      <c r="J90" s="147"/>
      <c r="K90" s="64"/>
      <c r="L90" s="64"/>
      <c r="M90" s="64"/>
      <c r="W90" s="15"/>
      <c r="X90" s="37"/>
      <c r="Y90" s="39"/>
      <c r="Z90" s="38"/>
      <c r="AA90" s="38"/>
      <c r="AB90" s="41"/>
      <c r="AC90" s="38"/>
      <c r="AD90" s="38"/>
      <c r="AE90" s="38"/>
      <c r="AF90" s="41"/>
      <c r="AG90" s="38"/>
      <c r="AH90" s="25"/>
      <c r="AI90" s="15"/>
      <c r="AJ90" s="15"/>
      <c r="AK90" s="15"/>
      <c r="AL90" s="12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</row>
    <row r="91" spans="1:52" ht="13.5" customHeight="1" x14ac:dyDescent="0.2">
      <c r="A91" s="2">
        <v>72</v>
      </c>
      <c r="B91" s="120"/>
      <c r="C91" s="68"/>
      <c r="D91" s="179"/>
      <c r="E91" s="69"/>
      <c r="F91" s="300"/>
      <c r="G91" s="136"/>
      <c r="H91" s="137" t="str">
        <f t="shared" si="1"/>
        <v/>
      </c>
      <c r="I91" s="138"/>
      <c r="J91" s="147"/>
      <c r="K91" s="64"/>
      <c r="L91" s="64"/>
      <c r="M91" s="64"/>
      <c r="W91" s="15"/>
      <c r="X91" s="37"/>
      <c r="Y91" s="39"/>
      <c r="Z91" s="38"/>
      <c r="AA91" s="38"/>
      <c r="AB91" s="41"/>
      <c r="AC91" s="38"/>
      <c r="AD91" s="38"/>
      <c r="AE91" s="38"/>
      <c r="AF91" s="38"/>
      <c r="AG91" s="38"/>
      <c r="AH91" s="26"/>
      <c r="AI91" s="15"/>
      <c r="AJ91" s="15"/>
      <c r="AK91" s="15"/>
      <c r="AL91" s="12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</row>
    <row r="92" spans="1:52" ht="13.5" customHeight="1" x14ac:dyDescent="0.2">
      <c r="A92" s="2">
        <v>73</v>
      </c>
      <c r="B92" s="120"/>
      <c r="C92" s="68"/>
      <c r="D92" s="179"/>
      <c r="E92" s="69"/>
      <c r="F92" s="300"/>
      <c r="G92" s="136"/>
      <c r="H92" s="137" t="str">
        <f t="shared" si="1"/>
        <v/>
      </c>
      <c r="I92" s="138"/>
      <c r="J92" s="147"/>
      <c r="K92" s="64"/>
      <c r="L92" s="64"/>
      <c r="M92" s="64"/>
      <c r="W92" s="15"/>
      <c r="X92" s="37"/>
      <c r="Y92" s="39"/>
      <c r="Z92" s="38"/>
      <c r="AA92" s="38"/>
      <c r="AB92" s="38"/>
      <c r="AC92" s="38"/>
      <c r="AD92" s="38"/>
      <c r="AE92" s="38"/>
      <c r="AF92" s="38"/>
      <c r="AG92" s="38"/>
      <c r="AH92" s="25"/>
      <c r="AI92" s="15"/>
      <c r="AJ92" s="15"/>
      <c r="AK92" s="15"/>
      <c r="AL92" s="12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</row>
    <row r="93" spans="1:52" ht="13.5" customHeight="1" x14ac:dyDescent="0.2">
      <c r="A93" s="2">
        <v>74</v>
      </c>
      <c r="B93" s="120"/>
      <c r="C93" s="68"/>
      <c r="D93" s="179"/>
      <c r="E93" s="69"/>
      <c r="F93" s="300"/>
      <c r="G93" s="136"/>
      <c r="H93" s="137" t="str">
        <f t="shared" si="1"/>
        <v/>
      </c>
      <c r="I93" s="138"/>
      <c r="J93" s="147"/>
      <c r="K93" s="64"/>
      <c r="L93" s="64"/>
      <c r="M93" s="64"/>
      <c r="W93" s="15"/>
      <c r="X93" s="37"/>
      <c r="Y93" s="39"/>
      <c r="Z93" s="38"/>
      <c r="AA93" s="38"/>
      <c r="AB93" s="38"/>
      <c r="AC93" s="38"/>
      <c r="AD93" s="38"/>
      <c r="AE93" s="38"/>
      <c r="AF93" s="38"/>
      <c r="AG93" s="38"/>
      <c r="AH93" s="25"/>
      <c r="AI93" s="15"/>
      <c r="AJ93" s="15"/>
      <c r="AK93" s="15"/>
      <c r="AL93" s="12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</row>
    <row r="94" spans="1:52" ht="13.5" customHeight="1" x14ac:dyDescent="0.2">
      <c r="A94" s="2">
        <v>75</v>
      </c>
      <c r="B94" s="120"/>
      <c r="C94" s="68"/>
      <c r="D94" s="179"/>
      <c r="E94" s="69"/>
      <c r="F94" s="300"/>
      <c r="G94" s="136"/>
      <c r="H94" s="137" t="str">
        <f t="shared" si="1"/>
        <v/>
      </c>
      <c r="I94" s="138"/>
      <c r="J94" s="147"/>
      <c r="K94" s="64"/>
      <c r="L94" s="64"/>
      <c r="M94" s="64"/>
      <c r="W94" s="15"/>
      <c r="X94" s="37"/>
      <c r="Y94" s="39"/>
      <c r="Z94" s="38"/>
      <c r="AA94" s="38"/>
      <c r="AB94" s="41"/>
      <c r="AC94" s="38"/>
      <c r="AD94" s="38"/>
      <c r="AE94" s="38"/>
      <c r="AF94" s="41"/>
      <c r="AG94" s="38"/>
      <c r="AH94" s="25"/>
      <c r="AI94" s="15"/>
      <c r="AJ94" s="15"/>
      <c r="AK94" s="15"/>
      <c r="AL94" s="12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</row>
    <row r="95" spans="1:52" ht="13.5" customHeight="1" x14ac:dyDescent="0.2">
      <c r="A95" s="2">
        <v>76</v>
      </c>
      <c r="B95" s="120"/>
      <c r="C95" s="68"/>
      <c r="D95" s="179"/>
      <c r="E95" s="69"/>
      <c r="F95" s="300"/>
      <c r="G95" s="136"/>
      <c r="H95" s="137" t="str">
        <f t="shared" si="1"/>
        <v/>
      </c>
      <c r="I95" s="138"/>
      <c r="J95" s="147"/>
      <c r="K95" s="64"/>
      <c r="L95" s="64"/>
      <c r="M95" s="64"/>
      <c r="W95" s="15"/>
      <c r="X95" s="30"/>
      <c r="Y95" s="30"/>
      <c r="Z95" s="28"/>
      <c r="AA95" s="28"/>
      <c r="AB95" s="28"/>
      <c r="AC95" s="28"/>
      <c r="AD95" s="28"/>
      <c r="AE95" s="28"/>
      <c r="AF95" s="28"/>
      <c r="AG95" s="28"/>
      <c r="AH95" s="26"/>
      <c r="AI95" s="15"/>
      <c r="AJ95" s="15"/>
      <c r="AK95" s="15"/>
      <c r="AL95" s="12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</row>
    <row r="96" spans="1:52" ht="13.5" customHeight="1" x14ac:dyDescent="0.2">
      <c r="A96" s="2">
        <v>77</v>
      </c>
      <c r="B96" s="120"/>
      <c r="C96" s="68"/>
      <c r="D96" s="179"/>
      <c r="E96" s="69"/>
      <c r="F96" s="300"/>
      <c r="G96" s="136"/>
      <c r="H96" s="137" t="str">
        <f t="shared" si="1"/>
        <v/>
      </c>
      <c r="I96" s="138"/>
      <c r="J96" s="147"/>
      <c r="K96" s="64"/>
      <c r="L96" s="64"/>
      <c r="M96" s="64"/>
      <c r="W96" s="15"/>
      <c r="X96" s="30"/>
      <c r="Y96" s="40"/>
      <c r="Z96" s="28"/>
      <c r="AA96" s="28"/>
      <c r="AB96" s="28"/>
      <c r="AC96" s="28"/>
      <c r="AD96" s="28"/>
      <c r="AE96" s="28"/>
      <c r="AF96" s="28"/>
      <c r="AG96" s="36"/>
      <c r="AH96" s="25"/>
      <c r="AI96" s="15"/>
      <c r="AJ96" s="15"/>
      <c r="AK96" s="15"/>
      <c r="AL96" s="12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</row>
    <row r="97" spans="1:52" ht="13.5" customHeight="1" x14ac:dyDescent="0.2">
      <c r="A97" s="2">
        <v>78</v>
      </c>
      <c r="B97" s="120"/>
      <c r="C97" s="68"/>
      <c r="D97" s="179"/>
      <c r="E97" s="69"/>
      <c r="F97" s="300"/>
      <c r="G97" s="136"/>
      <c r="H97" s="137" t="str">
        <f t="shared" si="1"/>
        <v/>
      </c>
      <c r="I97" s="138"/>
      <c r="J97" s="147"/>
      <c r="K97" s="64"/>
      <c r="L97" s="64"/>
      <c r="M97" s="64"/>
      <c r="W97" s="15"/>
      <c r="X97" s="30"/>
      <c r="Y97" s="30"/>
      <c r="Z97" s="28"/>
      <c r="AA97" s="28"/>
      <c r="AB97" s="28"/>
      <c r="AC97" s="28"/>
      <c r="AD97" s="28"/>
      <c r="AE97" s="28"/>
      <c r="AF97" s="28"/>
      <c r="AG97" s="28"/>
      <c r="AH97" s="25"/>
      <c r="AI97" s="15"/>
      <c r="AJ97" s="15"/>
      <c r="AK97" s="15"/>
      <c r="AL97" s="12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</row>
    <row r="98" spans="1:52" ht="13.5" customHeight="1" x14ac:dyDescent="0.2">
      <c r="A98" s="2">
        <v>79</v>
      </c>
      <c r="B98" s="120"/>
      <c r="C98" s="68"/>
      <c r="D98" s="179"/>
      <c r="E98" s="69"/>
      <c r="F98" s="300"/>
      <c r="G98" s="136"/>
      <c r="H98" s="137" t="str">
        <f t="shared" si="1"/>
        <v/>
      </c>
      <c r="I98" s="138"/>
      <c r="J98" s="147"/>
      <c r="K98" s="64"/>
      <c r="L98" s="64"/>
      <c r="M98" s="64"/>
      <c r="W98" s="15"/>
      <c r="X98" s="30"/>
      <c r="Y98" s="30"/>
      <c r="Z98" s="31"/>
      <c r="AA98" s="28"/>
      <c r="AB98" s="28"/>
      <c r="AC98" s="28"/>
      <c r="AD98" s="31"/>
      <c r="AE98" s="28"/>
      <c r="AF98" s="28"/>
      <c r="AG98" s="28"/>
      <c r="AH98" s="26"/>
      <c r="AI98" s="15"/>
      <c r="AJ98" s="15"/>
      <c r="AK98" s="15"/>
      <c r="AL98" s="12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</row>
    <row r="99" spans="1:52" ht="13.5" customHeight="1" x14ac:dyDescent="0.2">
      <c r="A99" s="2">
        <v>80</v>
      </c>
      <c r="B99" s="120"/>
      <c r="C99" s="68"/>
      <c r="D99" s="179"/>
      <c r="E99" s="69"/>
      <c r="F99" s="300"/>
      <c r="G99" s="136"/>
      <c r="H99" s="137" t="str">
        <f t="shared" si="1"/>
        <v/>
      </c>
      <c r="I99" s="138"/>
      <c r="J99" s="147"/>
      <c r="K99" s="64"/>
      <c r="L99" s="64"/>
      <c r="M99" s="64"/>
      <c r="W99" s="15"/>
      <c r="X99" s="30"/>
      <c r="Y99" s="30"/>
      <c r="Z99" s="28"/>
      <c r="AA99" s="28"/>
      <c r="AB99" s="28"/>
      <c r="AC99" s="28"/>
      <c r="AD99" s="31"/>
      <c r="AE99" s="28"/>
      <c r="AF99" s="28"/>
      <c r="AG99" s="28"/>
      <c r="AH99" s="25"/>
      <c r="AI99" s="15"/>
      <c r="AJ99" s="15"/>
      <c r="AK99" s="15"/>
      <c r="AL99" s="12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</row>
    <row r="100" spans="1:52" ht="13.5" customHeight="1" x14ac:dyDescent="0.2">
      <c r="A100" s="2">
        <v>81</v>
      </c>
      <c r="B100" s="120"/>
      <c r="C100" s="68"/>
      <c r="D100" s="179"/>
      <c r="E100" s="69"/>
      <c r="F100" s="300"/>
      <c r="G100" s="136"/>
      <c r="H100" s="137" t="str">
        <f t="shared" si="1"/>
        <v/>
      </c>
      <c r="I100" s="138"/>
      <c r="J100" s="147"/>
      <c r="K100" s="64"/>
      <c r="L100" s="64"/>
      <c r="M100" s="64"/>
      <c r="W100" s="15"/>
      <c r="X100" s="30"/>
      <c r="Y100" s="30"/>
      <c r="Z100" s="31"/>
      <c r="AA100" s="28"/>
      <c r="AB100" s="28"/>
      <c r="AC100" s="28"/>
      <c r="AD100" s="31"/>
      <c r="AE100" s="28"/>
      <c r="AF100" s="28"/>
      <c r="AG100" s="28"/>
      <c r="AH100" s="25"/>
      <c r="AI100" s="15"/>
      <c r="AJ100" s="15"/>
      <c r="AK100" s="15"/>
      <c r="AL100" s="12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</row>
    <row r="101" spans="1:52" ht="13.5" customHeight="1" x14ac:dyDescent="0.2">
      <c r="A101" s="2">
        <v>82</v>
      </c>
      <c r="B101" s="120"/>
      <c r="C101" s="68"/>
      <c r="D101" s="179"/>
      <c r="E101" s="69"/>
      <c r="F101" s="300"/>
      <c r="G101" s="136"/>
      <c r="H101" s="137" t="str">
        <f t="shared" si="1"/>
        <v/>
      </c>
      <c r="I101" s="138"/>
      <c r="J101" s="147"/>
      <c r="K101" s="64"/>
      <c r="L101" s="64"/>
      <c r="M101" s="64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25"/>
      <c r="AI101" s="15"/>
      <c r="AJ101" s="15"/>
      <c r="AK101" s="15"/>
      <c r="AL101" s="12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</row>
    <row r="102" spans="1:52" ht="13.5" customHeight="1" x14ac:dyDescent="0.2">
      <c r="A102" s="2">
        <v>83</v>
      </c>
      <c r="B102" s="120"/>
      <c r="C102" s="68"/>
      <c r="D102" s="179"/>
      <c r="E102" s="69"/>
      <c r="F102" s="300"/>
      <c r="G102" s="136"/>
      <c r="H102" s="137" t="str">
        <f t="shared" si="1"/>
        <v/>
      </c>
      <c r="I102" s="138"/>
      <c r="J102" s="147"/>
      <c r="K102" s="64"/>
      <c r="L102" s="64"/>
      <c r="M102" s="64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26"/>
      <c r="AI102" s="15"/>
      <c r="AJ102" s="15"/>
      <c r="AK102" s="15"/>
      <c r="AL102" s="12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</row>
    <row r="103" spans="1:52" ht="13.5" customHeight="1" x14ac:dyDescent="0.2">
      <c r="A103" s="2">
        <v>84</v>
      </c>
      <c r="B103" s="120"/>
      <c r="C103" s="68"/>
      <c r="D103" s="179"/>
      <c r="E103" s="69"/>
      <c r="F103" s="300"/>
      <c r="G103" s="136"/>
      <c r="H103" s="137" t="str">
        <f t="shared" si="1"/>
        <v/>
      </c>
      <c r="I103" s="138"/>
      <c r="J103" s="147"/>
      <c r="K103" s="64"/>
      <c r="L103" s="64"/>
      <c r="M103" s="64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25"/>
      <c r="AI103" s="15"/>
      <c r="AJ103" s="15"/>
      <c r="AK103" s="15"/>
      <c r="AL103" s="12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</row>
    <row r="104" spans="1:52" ht="13.5" customHeight="1" x14ac:dyDescent="0.2">
      <c r="A104" s="2">
        <v>85</v>
      </c>
      <c r="B104" s="120"/>
      <c r="C104" s="68"/>
      <c r="D104" s="179"/>
      <c r="E104" s="69"/>
      <c r="F104" s="300"/>
      <c r="G104" s="136"/>
      <c r="H104" s="137" t="str">
        <f t="shared" si="1"/>
        <v/>
      </c>
      <c r="I104" s="138"/>
      <c r="J104" s="147"/>
      <c r="K104" s="64"/>
      <c r="L104" s="64"/>
      <c r="M104" s="64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25"/>
      <c r="AI104" s="15"/>
      <c r="AJ104" s="15"/>
      <c r="AK104" s="15"/>
      <c r="AL104" s="12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</row>
    <row r="105" spans="1:52" ht="13.5" customHeight="1" x14ac:dyDescent="0.2">
      <c r="A105" s="2">
        <v>86</v>
      </c>
      <c r="B105" s="120"/>
      <c r="C105" s="68"/>
      <c r="D105" s="179"/>
      <c r="E105" s="69"/>
      <c r="F105" s="300"/>
      <c r="G105" s="136"/>
      <c r="H105" s="137" t="str">
        <f t="shared" si="1"/>
        <v/>
      </c>
      <c r="I105" s="138"/>
      <c r="J105" s="147"/>
      <c r="K105" s="64"/>
      <c r="L105" s="64"/>
      <c r="M105" s="64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25"/>
      <c r="AI105" s="15"/>
      <c r="AJ105" s="15"/>
      <c r="AK105" s="15"/>
      <c r="AL105" s="12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</row>
    <row r="106" spans="1:52" ht="13.5" customHeight="1" x14ac:dyDescent="0.2">
      <c r="A106" s="2">
        <v>87</v>
      </c>
      <c r="B106" s="120"/>
      <c r="C106" s="68"/>
      <c r="D106" s="179"/>
      <c r="E106" s="69"/>
      <c r="F106" s="300"/>
      <c r="G106" s="136"/>
      <c r="H106" s="137" t="str">
        <f t="shared" si="1"/>
        <v/>
      </c>
      <c r="I106" s="138"/>
      <c r="J106" s="147"/>
      <c r="K106" s="64"/>
      <c r="L106" s="64"/>
      <c r="M106" s="64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26"/>
      <c r="AI106" s="15"/>
      <c r="AJ106" s="15"/>
      <c r="AK106" s="15"/>
      <c r="AL106" s="12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</row>
    <row r="107" spans="1:52" ht="13.5" customHeight="1" x14ac:dyDescent="0.2">
      <c r="A107" s="2">
        <v>88</v>
      </c>
      <c r="B107" s="120"/>
      <c r="C107" s="68"/>
      <c r="D107" s="179"/>
      <c r="E107" s="69"/>
      <c r="F107" s="300"/>
      <c r="G107" s="136"/>
      <c r="H107" s="137" t="str">
        <f t="shared" si="1"/>
        <v/>
      </c>
      <c r="I107" s="138"/>
      <c r="J107" s="147"/>
      <c r="K107" s="64"/>
      <c r="L107" s="64"/>
      <c r="M107" s="64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25"/>
      <c r="AI107" s="15"/>
      <c r="AJ107" s="15"/>
      <c r="AK107" s="15"/>
      <c r="AL107" s="12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</row>
    <row r="108" spans="1:52" ht="13.5" customHeight="1" x14ac:dyDescent="0.2">
      <c r="A108" s="2">
        <v>89</v>
      </c>
      <c r="B108" s="120"/>
      <c r="C108" s="68"/>
      <c r="D108" s="179"/>
      <c r="E108" s="69"/>
      <c r="F108" s="300"/>
      <c r="G108" s="136"/>
      <c r="H108" s="137" t="str">
        <f t="shared" si="1"/>
        <v/>
      </c>
      <c r="I108" s="138"/>
      <c r="J108" s="147"/>
      <c r="K108" s="64"/>
      <c r="L108" s="64"/>
      <c r="M108" s="64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26"/>
      <c r="AI108" s="15"/>
      <c r="AJ108" s="15"/>
      <c r="AK108" s="15"/>
      <c r="AL108" s="12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</row>
    <row r="109" spans="1:52" ht="13.5" customHeight="1" x14ac:dyDescent="0.2">
      <c r="A109" s="2">
        <v>90</v>
      </c>
      <c r="B109" s="120"/>
      <c r="C109" s="68"/>
      <c r="D109" s="179"/>
      <c r="E109" s="69"/>
      <c r="F109" s="300"/>
      <c r="G109" s="136"/>
      <c r="H109" s="137" t="str">
        <f t="shared" si="1"/>
        <v/>
      </c>
      <c r="I109" s="138"/>
      <c r="J109" s="147"/>
      <c r="K109" s="64"/>
      <c r="L109" s="64"/>
      <c r="M109" s="64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25"/>
      <c r="AI109" s="15"/>
      <c r="AJ109" s="15"/>
      <c r="AK109" s="15"/>
      <c r="AL109" s="12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</row>
    <row r="110" spans="1:52" ht="13.5" customHeight="1" x14ac:dyDescent="0.2">
      <c r="A110" s="2">
        <v>91</v>
      </c>
      <c r="B110" s="120"/>
      <c r="C110" s="68"/>
      <c r="D110" s="179"/>
      <c r="E110" s="69"/>
      <c r="F110" s="300"/>
      <c r="G110" s="136"/>
      <c r="H110" s="137" t="str">
        <f t="shared" si="1"/>
        <v/>
      </c>
      <c r="I110" s="138"/>
      <c r="J110" s="147"/>
      <c r="K110" s="64"/>
      <c r="L110" s="64"/>
      <c r="M110" s="64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25"/>
      <c r="AI110" s="15"/>
      <c r="AJ110" s="15"/>
      <c r="AK110" s="15"/>
      <c r="AL110" s="12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</row>
    <row r="111" spans="1:52" ht="13.5" customHeight="1" x14ac:dyDescent="0.2">
      <c r="A111" s="2">
        <v>92</v>
      </c>
      <c r="B111" s="120"/>
      <c r="C111" s="68"/>
      <c r="D111" s="179"/>
      <c r="E111" s="69"/>
      <c r="F111" s="300"/>
      <c r="G111" s="136"/>
      <c r="H111" s="137" t="str">
        <f t="shared" si="1"/>
        <v/>
      </c>
      <c r="I111" s="138"/>
      <c r="J111" s="147"/>
      <c r="K111" s="64"/>
      <c r="L111" s="64"/>
      <c r="M111" s="64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25"/>
      <c r="AI111" s="15"/>
      <c r="AJ111" s="15"/>
      <c r="AK111" s="15"/>
      <c r="AL111" s="12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</row>
    <row r="112" spans="1:52" ht="13.5" customHeight="1" x14ac:dyDescent="0.2">
      <c r="A112" s="2">
        <v>93</v>
      </c>
      <c r="B112" s="120"/>
      <c r="C112" s="68"/>
      <c r="D112" s="179"/>
      <c r="E112" s="69"/>
      <c r="F112" s="300"/>
      <c r="G112" s="136"/>
      <c r="H112" s="137" t="str">
        <f t="shared" si="1"/>
        <v/>
      </c>
      <c r="I112" s="138"/>
      <c r="J112" s="147"/>
      <c r="K112" s="64"/>
      <c r="L112" s="64"/>
      <c r="M112" s="64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26"/>
      <c r="AI112" s="15"/>
      <c r="AJ112" s="15"/>
      <c r="AK112" s="15"/>
      <c r="AL112" s="12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</row>
    <row r="113" spans="1:52" ht="13.5" customHeight="1" x14ac:dyDescent="0.2">
      <c r="A113" s="2">
        <v>94</v>
      </c>
      <c r="B113" s="120"/>
      <c r="C113" s="68"/>
      <c r="D113" s="179"/>
      <c r="E113" s="69"/>
      <c r="F113" s="300"/>
      <c r="G113" s="136"/>
      <c r="H113" s="137" t="str">
        <f t="shared" si="1"/>
        <v/>
      </c>
      <c r="I113" s="138"/>
      <c r="J113" s="147"/>
      <c r="K113" s="64"/>
      <c r="L113" s="64"/>
      <c r="M113" s="64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25"/>
      <c r="AI113" s="15"/>
      <c r="AJ113" s="15"/>
      <c r="AK113" s="15"/>
      <c r="AL113" s="12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</row>
    <row r="114" spans="1:52" ht="13.5" customHeight="1" x14ac:dyDescent="0.2">
      <c r="A114" s="2">
        <v>95</v>
      </c>
      <c r="B114" s="120"/>
      <c r="C114" s="68"/>
      <c r="D114" s="179"/>
      <c r="E114" s="69"/>
      <c r="F114" s="300"/>
      <c r="G114" s="136"/>
      <c r="H114" s="137" t="str">
        <f t="shared" si="1"/>
        <v/>
      </c>
      <c r="I114" s="138"/>
      <c r="J114" s="147"/>
      <c r="K114" s="64"/>
      <c r="L114" s="64"/>
      <c r="M114" s="64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25"/>
      <c r="AI114" s="15"/>
      <c r="AJ114" s="15"/>
      <c r="AK114" s="15"/>
      <c r="AL114" s="12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</row>
    <row r="115" spans="1:52" ht="13.5" customHeight="1" x14ac:dyDescent="0.2">
      <c r="A115" s="2">
        <v>96</v>
      </c>
      <c r="B115" s="120"/>
      <c r="C115" s="68"/>
      <c r="D115" s="179"/>
      <c r="E115" s="69"/>
      <c r="F115" s="300"/>
      <c r="G115" s="136"/>
      <c r="H115" s="137" t="str">
        <f t="shared" si="1"/>
        <v/>
      </c>
      <c r="I115" s="138"/>
      <c r="J115" s="147"/>
      <c r="K115" s="64"/>
      <c r="L115" s="64"/>
      <c r="M115" s="64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25"/>
      <c r="AI115" s="15"/>
      <c r="AJ115" s="15"/>
      <c r="AK115" s="15"/>
      <c r="AL115" s="12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</row>
    <row r="116" spans="1:52" ht="13.5" customHeight="1" x14ac:dyDescent="0.2">
      <c r="A116" s="2">
        <v>97</v>
      </c>
      <c r="B116" s="120"/>
      <c r="C116" s="68"/>
      <c r="D116" s="179"/>
      <c r="E116" s="69"/>
      <c r="F116" s="300"/>
      <c r="G116" s="136"/>
      <c r="H116" s="137" t="str">
        <f t="shared" si="1"/>
        <v/>
      </c>
      <c r="I116" s="138"/>
      <c r="J116" s="147"/>
      <c r="K116" s="64"/>
      <c r="L116" s="64"/>
      <c r="M116" s="64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26"/>
      <c r="AI116" s="15"/>
      <c r="AJ116" s="15"/>
      <c r="AK116" s="15"/>
      <c r="AL116" s="12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</row>
    <row r="117" spans="1:52" ht="13.5" customHeight="1" x14ac:dyDescent="0.2">
      <c r="A117" s="2">
        <v>98</v>
      </c>
      <c r="B117" s="120"/>
      <c r="C117" s="68"/>
      <c r="D117" s="179"/>
      <c r="E117" s="69"/>
      <c r="F117" s="300"/>
      <c r="G117" s="136"/>
      <c r="H117" s="137" t="str">
        <f t="shared" si="1"/>
        <v/>
      </c>
      <c r="I117" s="138"/>
      <c r="J117" s="147"/>
      <c r="K117" s="64"/>
      <c r="L117" s="64"/>
      <c r="M117" s="64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25"/>
      <c r="AI117" s="15"/>
      <c r="AJ117" s="15"/>
      <c r="AK117" s="15"/>
      <c r="AL117" s="12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</row>
    <row r="118" spans="1:52" ht="13.5" customHeight="1" x14ac:dyDescent="0.2">
      <c r="A118" s="2">
        <v>99</v>
      </c>
      <c r="B118" s="120"/>
      <c r="C118" s="68"/>
      <c r="D118" s="179"/>
      <c r="E118" s="69"/>
      <c r="F118" s="300"/>
      <c r="G118" s="136"/>
      <c r="H118" s="137" t="str">
        <f t="shared" si="1"/>
        <v/>
      </c>
      <c r="I118" s="138"/>
      <c r="J118" s="147"/>
      <c r="K118" s="64"/>
      <c r="L118" s="64"/>
      <c r="M118" s="64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25"/>
      <c r="AI118" s="15"/>
      <c r="AJ118" s="15"/>
      <c r="AK118" s="15"/>
      <c r="AL118" s="12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</row>
    <row r="119" spans="1:52" ht="13.5" customHeight="1" x14ac:dyDescent="0.2">
      <c r="A119" s="2">
        <v>100</v>
      </c>
      <c r="B119" s="120"/>
      <c r="C119" s="68"/>
      <c r="D119" s="179"/>
      <c r="E119" s="69"/>
      <c r="F119" s="300"/>
      <c r="G119" s="136"/>
      <c r="H119" s="137" t="str">
        <f t="shared" si="1"/>
        <v/>
      </c>
      <c r="I119" s="138"/>
      <c r="J119" s="147"/>
      <c r="K119" s="64"/>
      <c r="L119" s="64"/>
      <c r="M119" s="64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26"/>
      <c r="AI119" s="15"/>
      <c r="AJ119" s="15"/>
      <c r="AK119" s="15"/>
      <c r="AL119" s="12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</row>
    <row r="120" spans="1:52" ht="13.5" customHeight="1" x14ac:dyDescent="0.2">
      <c r="A120" s="2">
        <v>101</v>
      </c>
      <c r="B120" s="120"/>
      <c r="C120" s="68"/>
      <c r="D120" s="179"/>
      <c r="E120" s="69"/>
      <c r="F120" s="300"/>
      <c r="G120" s="136"/>
      <c r="H120" s="137" t="str">
        <f t="shared" si="1"/>
        <v/>
      </c>
      <c r="I120" s="138"/>
      <c r="J120" s="147"/>
      <c r="K120" s="64"/>
      <c r="L120" s="64"/>
      <c r="M120" s="64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25"/>
      <c r="AI120" s="15"/>
      <c r="AJ120" s="15"/>
      <c r="AK120" s="15"/>
      <c r="AL120" s="12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</row>
    <row r="121" spans="1:52" ht="13.5" customHeight="1" x14ac:dyDescent="0.2">
      <c r="A121" s="2">
        <v>102</v>
      </c>
      <c r="B121" s="120"/>
      <c r="C121" s="68"/>
      <c r="D121" s="179"/>
      <c r="E121" s="69"/>
      <c r="F121" s="300"/>
      <c r="G121" s="136"/>
      <c r="H121" s="137" t="str">
        <f t="shared" si="1"/>
        <v/>
      </c>
      <c r="I121" s="138"/>
      <c r="J121" s="147"/>
      <c r="K121" s="64"/>
      <c r="L121" s="64"/>
      <c r="M121" s="64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25"/>
      <c r="AI121" s="15"/>
      <c r="AJ121" s="15"/>
      <c r="AK121" s="15"/>
      <c r="AL121" s="12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</row>
    <row r="122" spans="1:52" ht="13.5" customHeight="1" x14ac:dyDescent="0.2">
      <c r="A122" s="2">
        <v>103</v>
      </c>
      <c r="B122" s="120"/>
      <c r="C122" s="68"/>
      <c r="D122" s="179"/>
      <c r="E122" s="69"/>
      <c r="F122" s="300"/>
      <c r="G122" s="136"/>
      <c r="H122" s="137" t="str">
        <f t="shared" si="1"/>
        <v/>
      </c>
      <c r="I122" s="138"/>
      <c r="J122" s="147"/>
      <c r="K122" s="64"/>
      <c r="L122" s="64"/>
      <c r="M122" s="64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25"/>
      <c r="AI122" s="15"/>
      <c r="AJ122" s="15"/>
      <c r="AK122" s="15"/>
      <c r="AL122" s="12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</row>
    <row r="123" spans="1:52" ht="13.5" customHeight="1" x14ac:dyDescent="0.2">
      <c r="A123" s="2">
        <v>104</v>
      </c>
      <c r="B123" s="120"/>
      <c r="C123" s="68"/>
      <c r="D123" s="179"/>
      <c r="E123" s="69"/>
      <c r="F123" s="300"/>
      <c r="G123" s="136"/>
      <c r="H123" s="137" t="str">
        <f t="shared" si="1"/>
        <v/>
      </c>
      <c r="I123" s="138"/>
      <c r="J123" s="147"/>
      <c r="K123" s="64"/>
      <c r="L123" s="64"/>
      <c r="M123" s="64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26"/>
      <c r="AI123" s="15"/>
      <c r="AJ123" s="15"/>
      <c r="AK123" s="15"/>
      <c r="AL123" s="12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</row>
    <row r="124" spans="1:52" ht="13.5" customHeight="1" x14ac:dyDescent="0.2">
      <c r="A124" s="2">
        <v>105</v>
      </c>
      <c r="B124" s="120"/>
      <c r="C124" s="68"/>
      <c r="D124" s="179"/>
      <c r="E124" s="69"/>
      <c r="F124" s="300"/>
      <c r="G124" s="136"/>
      <c r="H124" s="137" t="str">
        <f t="shared" si="1"/>
        <v/>
      </c>
      <c r="I124" s="138"/>
      <c r="J124" s="147"/>
      <c r="K124" s="64"/>
      <c r="L124" s="64"/>
      <c r="M124" s="64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25"/>
      <c r="AI124" s="15"/>
      <c r="AJ124" s="15"/>
      <c r="AK124" s="15"/>
      <c r="AL124" s="12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</row>
    <row r="125" spans="1:52" ht="13.5" customHeight="1" x14ac:dyDescent="0.2">
      <c r="A125" s="2">
        <v>106</v>
      </c>
      <c r="B125" s="120"/>
      <c r="C125" s="68"/>
      <c r="D125" s="179"/>
      <c r="E125" s="69"/>
      <c r="F125" s="300"/>
      <c r="G125" s="136"/>
      <c r="H125" s="137" t="str">
        <f t="shared" si="1"/>
        <v/>
      </c>
      <c r="I125" s="138"/>
      <c r="J125" s="147"/>
      <c r="K125" s="64"/>
      <c r="L125" s="64"/>
      <c r="M125" s="64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25"/>
      <c r="AI125" s="15"/>
      <c r="AJ125" s="15"/>
      <c r="AK125" s="15"/>
      <c r="AL125" s="12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</row>
    <row r="126" spans="1:52" ht="13.5" customHeight="1" x14ac:dyDescent="0.2">
      <c r="A126" s="2">
        <v>107</v>
      </c>
      <c r="B126" s="120"/>
      <c r="C126" s="68"/>
      <c r="D126" s="179"/>
      <c r="E126" s="69"/>
      <c r="F126" s="300"/>
      <c r="G126" s="136"/>
      <c r="H126" s="137" t="str">
        <f t="shared" si="1"/>
        <v/>
      </c>
      <c r="I126" s="138"/>
      <c r="J126" s="147"/>
      <c r="K126" s="64"/>
      <c r="L126" s="64"/>
      <c r="M126" s="64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25"/>
      <c r="AI126" s="15"/>
      <c r="AJ126" s="15"/>
      <c r="AK126" s="15"/>
      <c r="AL126" s="12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</row>
    <row r="127" spans="1:52" ht="13.5" customHeight="1" x14ac:dyDescent="0.2">
      <c r="A127" s="2">
        <v>108</v>
      </c>
      <c r="B127" s="120"/>
      <c r="C127" s="68"/>
      <c r="D127" s="179"/>
      <c r="E127" s="69"/>
      <c r="F127" s="300"/>
      <c r="G127" s="136"/>
      <c r="H127" s="137" t="str">
        <f t="shared" si="1"/>
        <v/>
      </c>
      <c r="I127" s="138"/>
      <c r="J127" s="147"/>
      <c r="K127" s="64"/>
      <c r="L127" s="64"/>
      <c r="M127" s="64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26"/>
      <c r="AI127" s="15"/>
      <c r="AJ127" s="15"/>
      <c r="AK127" s="15"/>
      <c r="AL127" s="12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</row>
    <row r="128" spans="1:52" ht="13.5" customHeight="1" x14ac:dyDescent="0.2">
      <c r="A128" s="2">
        <v>109</v>
      </c>
      <c r="B128" s="120"/>
      <c r="C128" s="68"/>
      <c r="D128" s="179"/>
      <c r="E128" s="69"/>
      <c r="F128" s="300"/>
      <c r="G128" s="136"/>
      <c r="H128" s="137" t="str">
        <f t="shared" si="1"/>
        <v/>
      </c>
      <c r="I128" s="138"/>
      <c r="J128" s="147"/>
      <c r="K128" s="64"/>
      <c r="L128" s="64"/>
      <c r="M128" s="64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25"/>
      <c r="AI128" s="15"/>
      <c r="AJ128" s="15"/>
      <c r="AK128" s="15"/>
      <c r="AL128" s="12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</row>
    <row r="129" spans="1:52" ht="13.5" customHeight="1" x14ac:dyDescent="0.2">
      <c r="A129" s="2">
        <v>110</v>
      </c>
      <c r="B129" s="120"/>
      <c r="C129" s="68"/>
      <c r="D129" s="179"/>
      <c r="E129" s="69"/>
      <c r="F129" s="300"/>
      <c r="G129" s="136"/>
      <c r="H129" s="137" t="str">
        <f t="shared" si="1"/>
        <v/>
      </c>
      <c r="I129" s="138"/>
      <c r="J129" s="147"/>
      <c r="K129" s="64"/>
      <c r="L129" s="64"/>
      <c r="M129" s="64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2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</row>
    <row r="130" spans="1:52" ht="13.5" customHeight="1" x14ac:dyDescent="0.2">
      <c r="A130" s="2">
        <v>111</v>
      </c>
      <c r="B130" s="120"/>
      <c r="C130" s="68"/>
      <c r="D130" s="179"/>
      <c r="E130" s="69"/>
      <c r="F130" s="300"/>
      <c r="G130" s="136"/>
      <c r="H130" s="137" t="str">
        <f t="shared" si="1"/>
        <v/>
      </c>
      <c r="I130" s="138"/>
      <c r="J130" s="147"/>
      <c r="K130" s="64"/>
      <c r="L130" s="64"/>
      <c r="M130" s="64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</row>
    <row r="131" spans="1:52" ht="13.5" customHeight="1" x14ac:dyDescent="0.2">
      <c r="A131" s="2">
        <v>112</v>
      </c>
      <c r="B131" s="120"/>
      <c r="C131" s="68"/>
      <c r="D131" s="179"/>
      <c r="E131" s="69"/>
      <c r="F131" s="300"/>
      <c r="G131" s="136"/>
      <c r="H131" s="137" t="str">
        <f t="shared" si="1"/>
        <v/>
      </c>
      <c r="I131" s="138"/>
      <c r="J131" s="147"/>
      <c r="K131" s="64"/>
      <c r="L131" s="64"/>
      <c r="M131" s="64"/>
    </row>
    <row r="132" spans="1:52" ht="13.5" customHeight="1" x14ac:dyDescent="0.2">
      <c r="A132" s="2">
        <v>113</v>
      </c>
      <c r="B132" s="120"/>
      <c r="C132" s="68"/>
      <c r="D132" s="179"/>
      <c r="E132" s="69"/>
      <c r="F132" s="300"/>
      <c r="G132" s="136"/>
      <c r="H132" s="137" t="str">
        <f t="shared" si="1"/>
        <v/>
      </c>
      <c r="I132" s="138"/>
      <c r="J132" s="147"/>
      <c r="K132" s="64"/>
      <c r="L132" s="64"/>
      <c r="M132" s="64"/>
    </row>
    <row r="133" spans="1:52" ht="13.5" customHeight="1" x14ac:dyDescent="0.2">
      <c r="A133" s="2">
        <v>114</v>
      </c>
      <c r="B133" s="120"/>
      <c r="C133" s="68"/>
      <c r="D133" s="179"/>
      <c r="E133" s="69"/>
      <c r="F133" s="300"/>
      <c r="G133" s="136"/>
      <c r="H133" s="137" t="str">
        <f t="shared" si="1"/>
        <v/>
      </c>
      <c r="I133" s="138"/>
      <c r="J133" s="147"/>
      <c r="K133" s="64"/>
      <c r="L133" s="64"/>
      <c r="M133" s="64"/>
    </row>
    <row r="134" spans="1:52" ht="13.5" customHeight="1" x14ac:dyDescent="0.2">
      <c r="A134" s="2">
        <v>115</v>
      </c>
      <c r="B134" s="120"/>
      <c r="C134" s="68"/>
      <c r="D134" s="179"/>
      <c r="E134" s="69"/>
      <c r="F134" s="300"/>
      <c r="G134" s="136"/>
      <c r="H134" s="137" t="str">
        <f t="shared" si="1"/>
        <v/>
      </c>
      <c r="I134" s="138"/>
      <c r="J134" s="147"/>
      <c r="K134" s="64"/>
      <c r="L134" s="64"/>
      <c r="M134" s="64"/>
    </row>
    <row r="135" spans="1:52" ht="13.5" customHeight="1" x14ac:dyDescent="0.2">
      <c r="A135" s="2">
        <v>116</v>
      </c>
      <c r="B135" s="120"/>
      <c r="C135" s="68"/>
      <c r="D135" s="179"/>
      <c r="E135" s="69"/>
      <c r="F135" s="300"/>
      <c r="G135" s="136"/>
      <c r="H135" s="137" t="str">
        <f t="shared" si="1"/>
        <v/>
      </c>
      <c r="I135" s="138"/>
      <c r="J135" s="147"/>
      <c r="K135" s="64"/>
      <c r="L135" s="64"/>
      <c r="M135" s="64"/>
    </row>
    <row r="136" spans="1:52" ht="13.5" customHeight="1" x14ac:dyDescent="0.2">
      <c r="A136" s="2">
        <v>117</v>
      </c>
      <c r="B136" s="120"/>
      <c r="C136" s="68"/>
      <c r="D136" s="179"/>
      <c r="E136" s="69"/>
      <c r="F136" s="300"/>
      <c r="G136" s="136"/>
      <c r="H136" s="137" t="str">
        <f t="shared" si="1"/>
        <v/>
      </c>
      <c r="I136" s="138"/>
      <c r="J136" s="147"/>
      <c r="K136" s="64"/>
      <c r="L136" s="64"/>
      <c r="M136" s="64"/>
    </row>
    <row r="137" spans="1:52" ht="13.5" customHeight="1" x14ac:dyDescent="0.2">
      <c r="A137" s="2">
        <v>118</v>
      </c>
      <c r="B137" s="120"/>
      <c r="C137" s="68"/>
      <c r="D137" s="179"/>
      <c r="E137" s="69"/>
      <c r="F137" s="300"/>
      <c r="G137" s="136"/>
      <c r="H137" s="137" t="str">
        <f t="shared" si="1"/>
        <v/>
      </c>
      <c r="I137" s="138"/>
      <c r="J137" s="147"/>
      <c r="K137" s="64"/>
      <c r="L137" s="64"/>
      <c r="M137" s="64"/>
    </row>
    <row r="138" spans="1:52" ht="13.5" customHeight="1" x14ac:dyDescent="0.2">
      <c r="A138" s="2">
        <v>119</v>
      </c>
      <c r="B138" s="120"/>
      <c r="C138" s="68"/>
      <c r="D138" s="179"/>
      <c r="E138" s="69"/>
      <c r="F138" s="300"/>
      <c r="G138" s="136"/>
      <c r="H138" s="137" t="str">
        <f t="shared" si="1"/>
        <v/>
      </c>
      <c r="I138" s="138"/>
      <c r="J138" s="147"/>
      <c r="K138" s="64"/>
      <c r="L138" s="64"/>
      <c r="M138" s="64"/>
    </row>
    <row r="139" spans="1:52" ht="13.5" customHeight="1" thickBot="1" x14ac:dyDescent="0.25">
      <c r="A139" s="2">
        <v>120</v>
      </c>
      <c r="B139" s="120"/>
      <c r="C139" s="71"/>
      <c r="D139" s="179"/>
      <c r="E139" s="72"/>
      <c r="F139" s="300"/>
      <c r="G139" s="148"/>
      <c r="H139" s="149" t="str">
        <f t="shared" si="1"/>
        <v/>
      </c>
      <c r="I139" s="150"/>
      <c r="J139" s="147"/>
      <c r="K139" s="64"/>
      <c r="L139" s="64"/>
      <c r="M139" s="64"/>
    </row>
    <row r="140" spans="1:52" ht="13.5" customHeight="1" thickBot="1" x14ac:dyDescent="0.25">
      <c r="A140" s="1"/>
      <c r="B140" s="151"/>
      <c r="C140" s="152"/>
      <c r="D140" s="152"/>
      <c r="E140" s="152"/>
      <c r="F140" s="152"/>
      <c r="G140" s="152"/>
      <c r="H140" s="152"/>
      <c r="I140" s="152"/>
      <c r="J140" s="153"/>
      <c r="K140" s="64"/>
      <c r="L140" s="64"/>
      <c r="M140" s="64"/>
    </row>
    <row r="141" spans="1:52" ht="13.5" thickTop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</row>
    <row r="142" spans="1:52" x14ac:dyDescent="0.2">
      <c r="A142" s="1"/>
    </row>
    <row r="143" spans="1:52" x14ac:dyDescent="0.2">
      <c r="A143" s="1"/>
    </row>
    <row r="144" spans="1:52" x14ac:dyDescent="0.2">
      <c r="A144" s="1"/>
    </row>
    <row r="145" spans="1:67" x14ac:dyDescent="0.2">
      <c r="A145" s="1"/>
    </row>
    <row r="146" spans="1:67" x14ac:dyDescent="0.2">
      <c r="A146" s="1"/>
    </row>
    <row r="147" spans="1:67" x14ac:dyDescent="0.2">
      <c r="A147" s="1"/>
    </row>
    <row r="148" spans="1:67" x14ac:dyDescent="0.2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</row>
    <row r="149" spans="1:67" x14ac:dyDescent="0.2">
      <c r="A149" s="1"/>
    </row>
    <row r="150" spans="1:67" x14ac:dyDescent="0.2">
      <c r="A150" s="1"/>
    </row>
    <row r="151" spans="1:67" x14ac:dyDescent="0.2">
      <c r="A151" s="1"/>
    </row>
    <row r="152" spans="1:67" ht="13.5" thickBot="1" x14ac:dyDescent="0.25">
      <c r="A152" s="1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286" t="s">
        <v>115</v>
      </c>
      <c r="AZ152" s="286"/>
      <c r="BA152" s="286"/>
      <c r="BB152" s="286"/>
      <c r="BC152" s="66"/>
      <c r="BD152" s="286" t="s">
        <v>116</v>
      </c>
      <c r="BE152" s="286"/>
      <c r="BF152" s="286"/>
      <c r="BG152" s="286"/>
      <c r="BH152" s="286"/>
      <c r="BI152" s="66"/>
      <c r="BJ152" s="359" t="s">
        <v>117</v>
      </c>
      <c r="BK152" s="359"/>
      <c r="BL152" s="164"/>
      <c r="BM152" s="359" t="s">
        <v>118</v>
      </c>
      <c r="BN152" s="359"/>
      <c r="BO152" s="359"/>
    </row>
    <row r="153" spans="1:67" x14ac:dyDescent="0.2">
      <c r="A153" s="1"/>
      <c r="U153" s="73"/>
      <c r="V153" s="74"/>
      <c r="W153" s="74"/>
      <c r="X153" s="74"/>
      <c r="Y153" s="75"/>
      <c r="Z153" s="66"/>
      <c r="AA153" s="73"/>
      <c r="AB153" s="74"/>
      <c r="AC153" s="74"/>
      <c r="AD153" s="74"/>
      <c r="AE153" s="75"/>
      <c r="AF153" s="66"/>
      <c r="AG153" s="73"/>
      <c r="AH153" s="74"/>
      <c r="AI153" s="74"/>
      <c r="AJ153" s="74"/>
      <c r="AK153" s="75"/>
      <c r="AL153" s="66"/>
      <c r="AM153" s="73"/>
      <c r="AN153" s="74"/>
      <c r="AO153" s="74"/>
      <c r="AP153" s="74"/>
      <c r="AQ153" s="75"/>
      <c r="AR153" s="66"/>
      <c r="AS153" s="73"/>
      <c r="AT153" s="74"/>
      <c r="AU153" s="74"/>
      <c r="AV153" s="74"/>
      <c r="AW153" s="75"/>
      <c r="AX153" s="66"/>
      <c r="AY153" s="286"/>
      <c r="AZ153" s="286"/>
      <c r="BA153" s="286"/>
      <c r="BB153" s="286"/>
      <c r="BC153" s="66"/>
      <c r="BD153" s="286"/>
      <c r="BE153" s="286"/>
      <c r="BF153" s="286"/>
      <c r="BG153" s="286"/>
      <c r="BH153" s="286"/>
      <c r="BI153" s="66"/>
      <c r="BJ153" s="359"/>
      <c r="BK153" s="359"/>
      <c r="BL153" s="164"/>
      <c r="BM153" s="359"/>
      <c r="BN153" s="359"/>
      <c r="BO153" s="359"/>
    </row>
    <row r="154" spans="1:67" ht="18" x14ac:dyDescent="0.25">
      <c r="A154" s="1"/>
      <c r="N154" t="s">
        <v>13</v>
      </c>
      <c r="Q154" t="s">
        <v>15</v>
      </c>
      <c r="U154" s="76"/>
      <c r="V154" s="77" t="s">
        <v>47</v>
      </c>
      <c r="W154" s="77"/>
      <c r="X154" s="78"/>
      <c r="Y154" s="79"/>
      <c r="Z154" s="66"/>
      <c r="AA154" s="76"/>
      <c r="AB154" s="77" t="s">
        <v>48</v>
      </c>
      <c r="AC154" s="78"/>
      <c r="AD154" s="80"/>
      <c r="AE154" s="79"/>
      <c r="AF154" s="66"/>
      <c r="AG154" s="81"/>
      <c r="AH154" s="77" t="s">
        <v>49</v>
      </c>
      <c r="AI154" s="78"/>
      <c r="AJ154" s="78"/>
      <c r="AK154" s="82"/>
      <c r="AL154" s="66"/>
      <c r="AM154" s="81"/>
      <c r="AN154" s="77" t="s">
        <v>81</v>
      </c>
      <c r="AO154" s="83"/>
      <c r="AP154" s="80"/>
      <c r="AQ154" s="79"/>
      <c r="AR154" s="66"/>
      <c r="AS154" s="76"/>
      <c r="AT154" s="84" t="s">
        <v>110</v>
      </c>
      <c r="AU154" s="78"/>
      <c r="AV154" s="80"/>
      <c r="AW154" s="79"/>
      <c r="AX154" s="66"/>
      <c r="AY154" s="85"/>
      <c r="AZ154" s="85"/>
      <c r="BA154" s="85" t="s">
        <v>77</v>
      </c>
      <c r="BB154" s="85"/>
      <c r="BC154" s="66"/>
      <c r="BD154" s="86" t="s">
        <v>10</v>
      </c>
      <c r="BE154" s="85"/>
      <c r="BF154" s="87"/>
      <c r="BG154" s="88"/>
      <c r="BH154" s="88"/>
      <c r="BI154" s="89"/>
      <c r="BJ154" s="174"/>
      <c r="BK154" s="174"/>
      <c r="BL154" s="164"/>
      <c r="BM154" s="165"/>
      <c r="BN154" s="165"/>
      <c r="BO154" s="165"/>
    </row>
    <row r="155" spans="1:67" x14ac:dyDescent="0.2">
      <c r="A155" s="1"/>
      <c r="N155" s="8" t="s">
        <v>14</v>
      </c>
      <c r="O155" s="8"/>
      <c r="P155" s="8"/>
      <c r="Q155" s="8" t="s">
        <v>16</v>
      </c>
      <c r="R155" s="8"/>
      <c r="S155" s="8"/>
      <c r="T155" s="8"/>
      <c r="U155" s="90"/>
      <c r="V155" s="91" t="s">
        <v>88</v>
      </c>
      <c r="W155" s="91"/>
      <c r="X155" s="92"/>
      <c r="Y155" s="93"/>
      <c r="Z155" s="94"/>
      <c r="AA155" s="90"/>
      <c r="AB155" s="91"/>
      <c r="AC155" s="91"/>
      <c r="AD155" s="95"/>
      <c r="AE155" s="93"/>
      <c r="AF155" s="94"/>
      <c r="AG155" s="90"/>
      <c r="AH155" s="83"/>
      <c r="AI155" s="95"/>
      <c r="AJ155" s="95"/>
      <c r="AK155" s="93"/>
      <c r="AL155" s="94"/>
      <c r="AM155" s="90"/>
      <c r="AN155" s="96"/>
      <c r="AO155" s="95"/>
      <c r="AP155" s="95"/>
      <c r="AQ155" s="93"/>
      <c r="AR155" s="94"/>
      <c r="AS155" s="90"/>
      <c r="AT155" s="91" t="s">
        <v>111</v>
      </c>
      <c r="AU155" s="92"/>
      <c r="AV155" s="95"/>
      <c r="AW155" s="93"/>
      <c r="AX155" s="94"/>
      <c r="AY155" s="97" t="s">
        <v>80</v>
      </c>
      <c r="AZ155" s="97"/>
      <c r="BA155" s="97" t="s">
        <v>79</v>
      </c>
      <c r="BB155" s="97" t="s">
        <v>78</v>
      </c>
      <c r="BC155" s="94"/>
      <c r="BD155" s="98"/>
      <c r="BE155" s="85"/>
      <c r="BF155" s="85"/>
      <c r="BG155" s="85"/>
      <c r="BH155" s="85"/>
      <c r="BI155" s="66"/>
      <c r="BJ155" s="165"/>
      <c r="BK155" s="165"/>
      <c r="BL155" s="175"/>
      <c r="BM155" s="176"/>
      <c r="BN155" s="176"/>
      <c r="BO155" s="176"/>
    </row>
    <row r="156" spans="1:67" x14ac:dyDescent="0.2">
      <c r="A156" s="1"/>
      <c r="N156" t="s">
        <v>12</v>
      </c>
      <c r="Q156" t="s">
        <v>86</v>
      </c>
      <c r="U156" s="276" t="s">
        <v>84</v>
      </c>
      <c r="V156" s="279"/>
      <c r="W156" s="280"/>
      <c r="X156" s="6">
        <f>COUNTIF(BK156:BK275,"&gt;0")</f>
        <v>3</v>
      </c>
      <c r="Y156" s="79"/>
      <c r="Z156" s="66"/>
      <c r="AA156" s="276" t="s">
        <v>8</v>
      </c>
      <c r="AB156" s="277"/>
      <c r="AC156" s="278"/>
      <c r="AD156" s="6">
        <f>COUNT(BF156:BF275)</f>
        <v>3</v>
      </c>
      <c r="AE156" s="79"/>
      <c r="AF156" s="66"/>
      <c r="AG156" s="276" t="s">
        <v>84</v>
      </c>
      <c r="AH156" s="277"/>
      <c r="AI156" s="278"/>
      <c r="AJ156" s="6">
        <f>COUNT(BF156:BF275)</f>
        <v>3</v>
      </c>
      <c r="AK156" s="79"/>
      <c r="AL156" s="66"/>
      <c r="AM156" s="276" t="s">
        <v>8</v>
      </c>
      <c r="AN156" s="279"/>
      <c r="AO156" s="280"/>
      <c r="AP156" s="6">
        <f>COUNT(BF156:BF275)</f>
        <v>3</v>
      </c>
      <c r="AQ156" s="79"/>
      <c r="AR156" s="66"/>
      <c r="AS156" s="276" t="s">
        <v>84</v>
      </c>
      <c r="AT156" s="279"/>
      <c r="AU156" s="280"/>
      <c r="AV156" s="99">
        <f>AD156+AV157</f>
        <v>3</v>
      </c>
      <c r="AW156" s="79"/>
      <c r="AX156" s="66"/>
      <c r="AY156" s="85">
        <v>1</v>
      </c>
      <c r="AZ156" s="85"/>
      <c r="BA156" s="85">
        <f>POWER((1-0.95),1/AY156)</f>
        <v>5.0000000000000044E-2</v>
      </c>
      <c r="BB156" s="85">
        <f>NORMSINV(BA156)</f>
        <v>-1.6448536269514715</v>
      </c>
      <c r="BC156" s="66"/>
      <c r="BD156" s="98">
        <f>IF(BJ156&gt;0,LN(BJ156),"NoValue")</f>
        <v>4.7273878187123408</v>
      </c>
      <c r="BE156" s="85"/>
      <c r="BF156" s="100">
        <f t="shared" ref="BF156:BF187" si="2">IF(BD156="NoValue","NoValue",POWER(BD156-$X$160,2))</f>
        <v>0</v>
      </c>
      <c r="BG156" s="85"/>
      <c r="BH156" s="100">
        <f t="shared" ref="BH156:BH187" si="3">IF(BF156="NoValue","NoValue",POWER(D20-$AJ$162,2))</f>
        <v>0</v>
      </c>
      <c r="BI156" s="66"/>
      <c r="BJ156" s="165">
        <f t="shared" ref="BJ156:BJ187" si="4">IF(D20="ND",0,D20)</f>
        <v>113</v>
      </c>
      <c r="BK156" s="165">
        <f t="shared" ref="BK156:BK187" si="5">IF(D20="ND",1,D20)</f>
        <v>113</v>
      </c>
      <c r="BL156" s="164"/>
      <c r="BM156" s="165">
        <f>COUNT(D20:D139)</f>
        <v>3</v>
      </c>
      <c r="BN156" s="165">
        <f t="shared" ref="BN156:BN174" si="6">COUNT(L20)</f>
        <v>0</v>
      </c>
      <c r="BO156" s="165">
        <f t="shared" ref="BO156:BO175" si="7">BN156/($AV$157+$BM$156)</f>
        <v>0</v>
      </c>
    </row>
    <row r="157" spans="1:67" x14ac:dyDescent="0.2">
      <c r="A157" s="1"/>
      <c r="N157" t="s">
        <v>44</v>
      </c>
      <c r="Q157" t="s">
        <v>87</v>
      </c>
      <c r="U157" s="76"/>
      <c r="V157" s="101"/>
      <c r="W157" s="101"/>
      <c r="X157" s="9"/>
      <c r="Y157" s="79"/>
      <c r="Z157" s="66"/>
      <c r="AA157" s="76"/>
      <c r="AB157" s="80"/>
      <c r="AC157" s="102"/>
      <c r="AD157" s="9"/>
      <c r="AE157" s="79"/>
      <c r="AF157" s="66"/>
      <c r="AG157" s="76"/>
      <c r="AH157" s="80"/>
      <c r="AI157" s="102"/>
      <c r="AJ157" s="9"/>
      <c r="AK157" s="79"/>
      <c r="AL157" s="66"/>
      <c r="AM157" s="76"/>
      <c r="AN157" s="80"/>
      <c r="AO157" s="102"/>
      <c r="AP157" s="9"/>
      <c r="AQ157" s="79"/>
      <c r="AR157" s="66"/>
      <c r="AS157" s="276" t="s">
        <v>85</v>
      </c>
      <c r="AT157" s="279"/>
      <c r="AU157" s="280"/>
      <c r="AV157" s="99">
        <f>COUNT(L20:L34)</f>
        <v>0</v>
      </c>
      <c r="AW157" s="79"/>
      <c r="AX157" s="66"/>
      <c r="AY157" s="85">
        <v>2</v>
      </c>
      <c r="AZ157" s="85"/>
      <c r="BA157" s="85">
        <f t="shared" ref="BA157:BA220" si="8">POWER((1-0.95),1/AY157)</f>
        <v>0.22360679774997907</v>
      </c>
      <c r="BB157" s="85">
        <f t="shared" ref="BB157:BB220" si="9">NORMSINV(BA157)</f>
        <v>-0.76006857515550819</v>
      </c>
      <c r="BC157" s="66"/>
      <c r="BD157" s="98">
        <f t="shared" ref="BD157:BD220" si="10">IF(BJ157&gt;0,LN(BJ157),"NoValue")</f>
        <v>4.7273878187123408</v>
      </c>
      <c r="BE157" s="85"/>
      <c r="BF157" s="100">
        <f t="shared" si="2"/>
        <v>0</v>
      </c>
      <c r="BG157" s="85"/>
      <c r="BH157" s="100">
        <f t="shared" si="3"/>
        <v>0</v>
      </c>
      <c r="BI157" s="66"/>
      <c r="BJ157" s="165">
        <f t="shared" si="4"/>
        <v>113</v>
      </c>
      <c r="BK157" s="165">
        <f t="shared" si="5"/>
        <v>113</v>
      </c>
      <c r="BL157" s="164"/>
      <c r="BM157" s="165"/>
      <c r="BN157" s="165">
        <f t="shared" si="6"/>
        <v>0</v>
      </c>
      <c r="BO157" s="165">
        <f t="shared" si="7"/>
        <v>0</v>
      </c>
    </row>
    <row r="158" spans="1:67" x14ac:dyDescent="0.2">
      <c r="A158" s="1"/>
      <c r="N158" t="s">
        <v>32</v>
      </c>
      <c r="Q158" t="s">
        <v>17</v>
      </c>
      <c r="U158" s="276" t="s">
        <v>85</v>
      </c>
      <c r="V158" s="279"/>
      <c r="W158" s="280"/>
      <c r="X158" s="6">
        <f>+X156-COUNT(D20:D139)</f>
        <v>0</v>
      </c>
      <c r="Y158" s="79"/>
      <c r="Z158" s="66"/>
      <c r="AA158" s="76"/>
      <c r="AB158" s="9"/>
      <c r="AC158" s="102"/>
      <c r="AD158" s="9"/>
      <c r="AE158" s="79"/>
      <c r="AF158" s="66"/>
      <c r="AG158" s="76"/>
      <c r="AH158" s="80"/>
      <c r="AI158" s="102"/>
      <c r="AJ158" s="9"/>
      <c r="AK158" s="79"/>
      <c r="AL158" s="66"/>
      <c r="AM158" s="76"/>
      <c r="AN158" s="80"/>
      <c r="AO158" s="102"/>
      <c r="AP158" s="9"/>
      <c r="AQ158" s="79"/>
      <c r="AR158" s="66"/>
      <c r="AS158" s="76"/>
      <c r="AT158" s="102"/>
      <c r="AU158" s="102"/>
      <c r="AV158" s="102"/>
      <c r="AW158" s="79"/>
      <c r="AX158" s="66"/>
      <c r="AY158" s="85">
        <v>3</v>
      </c>
      <c r="AZ158" s="85"/>
      <c r="BA158" s="85">
        <f t="shared" si="8"/>
        <v>0.36840314986403883</v>
      </c>
      <c r="BB158" s="85">
        <f t="shared" si="9"/>
        <v>-0.33608562293912536</v>
      </c>
      <c r="BC158" s="66"/>
      <c r="BD158" s="98">
        <f t="shared" si="10"/>
        <v>4.7273878187123408</v>
      </c>
      <c r="BE158" s="85"/>
      <c r="BF158" s="100">
        <f t="shared" si="2"/>
        <v>0</v>
      </c>
      <c r="BG158" s="85"/>
      <c r="BH158" s="100">
        <f t="shared" si="3"/>
        <v>0</v>
      </c>
      <c r="BI158" s="66"/>
      <c r="BJ158" s="165">
        <f t="shared" si="4"/>
        <v>113</v>
      </c>
      <c r="BK158" s="165">
        <f t="shared" si="5"/>
        <v>113</v>
      </c>
      <c r="BL158" s="164"/>
      <c r="BM158" s="165"/>
      <c r="BN158" s="165">
        <f t="shared" si="6"/>
        <v>0</v>
      </c>
      <c r="BO158" s="165">
        <f t="shared" si="7"/>
        <v>0</v>
      </c>
    </row>
    <row r="159" spans="1:67" ht="15.75" x14ac:dyDescent="0.3">
      <c r="A159" s="1"/>
      <c r="N159" t="s">
        <v>58</v>
      </c>
      <c r="Q159" t="s">
        <v>41</v>
      </c>
      <c r="U159" s="76"/>
      <c r="V159" s="80"/>
      <c r="W159" s="80"/>
      <c r="X159" s="9"/>
      <c r="Y159" s="79"/>
      <c r="Z159" s="66"/>
      <c r="AA159" s="76"/>
      <c r="AB159" s="80"/>
      <c r="AC159" s="102"/>
      <c r="AD159" s="9"/>
      <c r="AE159" s="79"/>
      <c r="AF159" s="66"/>
      <c r="AG159" s="76"/>
      <c r="AH159" s="80"/>
      <c r="AI159" s="102"/>
      <c r="AJ159" s="9"/>
      <c r="AK159" s="79"/>
      <c r="AL159" s="66"/>
      <c r="AM159" s="76"/>
      <c r="AN159" s="80"/>
      <c r="AO159" s="102"/>
      <c r="AP159" s="9"/>
      <c r="AQ159" s="79"/>
      <c r="AR159" s="66"/>
      <c r="AS159" s="156"/>
      <c r="AT159" s="159" t="s">
        <v>102</v>
      </c>
      <c r="AU159" s="159"/>
      <c r="AV159" s="159" t="e">
        <f>1/AV161*(BO156*L20+BO157*L21+BO158*L22+BO159*L23+BO160*L24+BO161*L25+BO162*L26+BO163*L27+BO164*L28+BO165*L29+BO166*L30+BO167*L31+BO168*L32+BO169*L33+BO170*L34+BO171*L35+BO172*L36+BO173*L37+BO174*L38+BO175*L41)</f>
        <v>#DIV/0!</v>
      </c>
      <c r="AW159" s="79"/>
      <c r="AX159" s="66"/>
      <c r="AY159" s="85">
        <v>4</v>
      </c>
      <c r="AZ159" s="85"/>
      <c r="BA159" s="85">
        <f t="shared" si="8"/>
        <v>0.47287080450158803</v>
      </c>
      <c r="BB159" s="85">
        <f t="shared" si="9"/>
        <v>-6.8055305331315347E-2</v>
      </c>
      <c r="BC159" s="66"/>
      <c r="BD159" s="98" t="str">
        <f t="shared" si="10"/>
        <v>NoValue</v>
      </c>
      <c r="BE159" s="85"/>
      <c r="BF159" s="100" t="str">
        <f t="shared" si="2"/>
        <v>NoValue</v>
      </c>
      <c r="BG159" s="85"/>
      <c r="BH159" s="100" t="str">
        <f t="shared" si="3"/>
        <v>NoValue</v>
      </c>
      <c r="BI159" s="66"/>
      <c r="BJ159" s="165">
        <f t="shared" si="4"/>
        <v>0</v>
      </c>
      <c r="BK159" s="165">
        <f t="shared" si="5"/>
        <v>0</v>
      </c>
      <c r="BL159" s="164"/>
      <c r="BM159" s="165"/>
      <c r="BN159" s="165">
        <f t="shared" si="6"/>
        <v>0</v>
      </c>
      <c r="BO159" s="165">
        <f t="shared" si="7"/>
        <v>0</v>
      </c>
    </row>
    <row r="160" spans="1:67" ht="15.75" x14ac:dyDescent="0.3">
      <c r="A160" s="1"/>
      <c r="N160" t="s">
        <v>36</v>
      </c>
      <c r="Q160" t="s">
        <v>42</v>
      </c>
      <c r="U160" s="257" t="s">
        <v>96</v>
      </c>
      <c r="V160" s="258"/>
      <c r="W160" s="258"/>
      <c r="X160" s="155">
        <f>AVERAGE(BD156:BD275)</f>
        <v>4.7273878187123408</v>
      </c>
      <c r="Y160" s="79"/>
      <c r="Z160" s="66"/>
      <c r="AA160" s="76"/>
      <c r="AB160" s="80"/>
      <c r="AC160" s="102"/>
      <c r="AD160" s="9"/>
      <c r="AE160" s="79"/>
      <c r="AF160" s="66"/>
      <c r="AG160" s="76"/>
      <c r="AH160" s="80"/>
      <c r="AI160" s="102"/>
      <c r="AJ160" s="9"/>
      <c r="AK160" s="79"/>
      <c r="AL160" s="66"/>
      <c r="AM160" s="76"/>
      <c r="AN160" s="80"/>
      <c r="AO160" s="102"/>
      <c r="AP160" s="9"/>
      <c r="AQ160" s="79"/>
      <c r="AR160" s="66"/>
      <c r="AS160" s="156"/>
      <c r="AT160" s="159" t="s">
        <v>103</v>
      </c>
      <c r="AU160" s="159"/>
      <c r="AV160" s="159" t="e">
        <f>1/AV161*((BO156*POWER(L20-AV159,2))+(BO157*POWER(L21-AV159,2))+(BO158*POWER(L22-AV159,2))+(BO159*POWER(L23-AV159,2))+(BO160*POWER(L24-AV159,2))+(BO161*POWER(L25-AV159,2))+(BO162*POWER(L26-AV159,2))+(BO163*POWER(L27-AV159,2))+(BO164*POWER(L28-AV159,2)+(BO165*POWER(L29-AV159,2))))</f>
        <v>#DIV/0!</v>
      </c>
      <c r="AW160" s="79"/>
      <c r="AX160" s="66"/>
      <c r="AY160" s="85">
        <v>5</v>
      </c>
      <c r="AZ160" s="85"/>
      <c r="BA160" s="85">
        <f t="shared" si="8"/>
        <v>0.54928027165305904</v>
      </c>
      <c r="BB160" s="85">
        <f t="shared" si="9"/>
        <v>0.12384316177062824</v>
      </c>
      <c r="BC160" s="66"/>
      <c r="BD160" s="98" t="str">
        <f t="shared" si="10"/>
        <v>NoValue</v>
      </c>
      <c r="BE160" s="85"/>
      <c r="BF160" s="100" t="str">
        <f t="shared" si="2"/>
        <v>NoValue</v>
      </c>
      <c r="BG160" s="85"/>
      <c r="BH160" s="100" t="str">
        <f t="shared" si="3"/>
        <v>NoValue</v>
      </c>
      <c r="BI160" s="66"/>
      <c r="BJ160" s="165">
        <f t="shared" si="4"/>
        <v>0</v>
      </c>
      <c r="BK160" s="165">
        <f t="shared" si="5"/>
        <v>0</v>
      </c>
      <c r="BL160" s="164"/>
      <c r="BM160" s="165"/>
      <c r="BN160" s="165">
        <f t="shared" si="6"/>
        <v>0</v>
      </c>
      <c r="BO160" s="165">
        <f t="shared" si="7"/>
        <v>0</v>
      </c>
    </row>
    <row r="161" spans="1:67" x14ac:dyDescent="0.2">
      <c r="A161" s="1"/>
      <c r="N161" t="s">
        <v>37</v>
      </c>
      <c r="Q161" t="s">
        <v>90</v>
      </c>
      <c r="U161" s="156"/>
      <c r="V161" s="157"/>
      <c r="W161" s="157"/>
      <c r="X161" s="158"/>
      <c r="Y161" s="79"/>
      <c r="Z161" s="66"/>
      <c r="AA161" s="76"/>
      <c r="AB161" s="80"/>
      <c r="AC161" s="102"/>
      <c r="AD161" s="9"/>
      <c r="AE161" s="79"/>
      <c r="AF161" s="66"/>
      <c r="AG161" s="76"/>
      <c r="AH161" s="80"/>
      <c r="AI161" s="102"/>
      <c r="AJ161" s="9"/>
      <c r="AK161" s="79"/>
      <c r="AL161" s="66"/>
      <c r="AM161" s="76"/>
      <c r="AN161" s="80"/>
      <c r="AO161" s="102"/>
      <c r="AP161" s="9"/>
      <c r="AQ161" s="79"/>
      <c r="AR161" s="66"/>
      <c r="AS161" s="156"/>
      <c r="AT161" s="159" t="s">
        <v>101</v>
      </c>
      <c r="AU161" s="159"/>
      <c r="AV161" s="159">
        <f>SUM(BO156:BO175)</f>
        <v>0</v>
      </c>
      <c r="AW161" s="79"/>
      <c r="AX161" s="66"/>
      <c r="AY161" s="85">
        <v>6</v>
      </c>
      <c r="AZ161" s="85"/>
      <c r="BA161" s="85">
        <f t="shared" si="8"/>
        <v>0.60696223100291735</v>
      </c>
      <c r="BB161" s="85">
        <f t="shared" si="9"/>
        <v>0.27141022589437608</v>
      </c>
      <c r="BC161" s="66"/>
      <c r="BD161" s="98" t="str">
        <f t="shared" si="10"/>
        <v>NoValue</v>
      </c>
      <c r="BE161" s="85"/>
      <c r="BF161" s="100" t="str">
        <f t="shared" si="2"/>
        <v>NoValue</v>
      </c>
      <c r="BG161" s="85"/>
      <c r="BH161" s="100" t="str">
        <f t="shared" si="3"/>
        <v>NoValue</v>
      </c>
      <c r="BI161" s="66"/>
      <c r="BJ161" s="165">
        <f t="shared" si="4"/>
        <v>0</v>
      </c>
      <c r="BK161" s="165">
        <f t="shared" si="5"/>
        <v>0</v>
      </c>
      <c r="BL161" s="164"/>
      <c r="BM161" s="165"/>
      <c r="BN161" s="165">
        <f t="shared" si="6"/>
        <v>0</v>
      </c>
      <c r="BO161" s="165">
        <f t="shared" si="7"/>
        <v>0</v>
      </c>
    </row>
    <row r="162" spans="1:67" x14ac:dyDescent="0.2">
      <c r="A162" s="1"/>
      <c r="N162" t="s">
        <v>39</v>
      </c>
      <c r="U162" s="257" t="s">
        <v>91</v>
      </c>
      <c r="V162" s="258"/>
      <c r="W162" s="258"/>
      <c r="X162" s="158">
        <f>SUM(BF156:BF275)/(X156-X158-1)</f>
        <v>0</v>
      </c>
      <c r="Y162" s="79"/>
      <c r="Z162" s="66"/>
      <c r="AA162" s="257" t="s">
        <v>96</v>
      </c>
      <c r="AB162" s="285"/>
      <c r="AC162" s="285"/>
      <c r="AD162" s="155">
        <f>AVERAGE(BD156:BD275)</f>
        <v>4.7273878187123408</v>
      </c>
      <c r="AE162" s="79"/>
      <c r="AF162" s="66"/>
      <c r="AG162" s="257" t="s">
        <v>95</v>
      </c>
      <c r="AH162" s="285"/>
      <c r="AI162" s="285"/>
      <c r="AJ162" s="155">
        <f>AVERAGE(D20:D139)</f>
        <v>113</v>
      </c>
      <c r="AK162" s="79"/>
      <c r="AL162" s="66"/>
      <c r="AM162" s="76"/>
      <c r="AN162" s="80"/>
      <c r="AO162" s="102"/>
      <c r="AP162" s="103"/>
      <c r="AQ162" s="79"/>
      <c r="AR162" s="66"/>
      <c r="AS162" s="156"/>
      <c r="AT162" s="159"/>
      <c r="AU162" s="159"/>
      <c r="AV162" s="159"/>
      <c r="AW162" s="79"/>
      <c r="AX162" s="66"/>
      <c r="AY162" s="85">
        <v>7</v>
      </c>
      <c r="AZ162" s="85"/>
      <c r="BA162" s="85">
        <f t="shared" si="8"/>
        <v>0.65183634486883923</v>
      </c>
      <c r="BB162" s="85">
        <f t="shared" si="9"/>
        <v>0.39028297612467511</v>
      </c>
      <c r="BC162" s="66"/>
      <c r="BD162" s="98" t="str">
        <f t="shared" si="10"/>
        <v>NoValue</v>
      </c>
      <c r="BE162" s="85"/>
      <c r="BF162" s="100" t="str">
        <f t="shared" si="2"/>
        <v>NoValue</v>
      </c>
      <c r="BG162" s="85"/>
      <c r="BH162" s="100" t="str">
        <f t="shared" si="3"/>
        <v>NoValue</v>
      </c>
      <c r="BI162" s="66"/>
      <c r="BJ162" s="165">
        <f t="shared" si="4"/>
        <v>0</v>
      </c>
      <c r="BK162" s="165">
        <f t="shared" si="5"/>
        <v>0</v>
      </c>
      <c r="BL162" s="164"/>
      <c r="BM162" s="165"/>
      <c r="BN162" s="165">
        <f t="shared" si="6"/>
        <v>0</v>
      </c>
      <c r="BO162" s="165">
        <f t="shared" si="7"/>
        <v>0</v>
      </c>
    </row>
    <row r="163" spans="1:67" x14ac:dyDescent="0.2">
      <c r="A163" s="1"/>
      <c r="N163" t="s">
        <v>38</v>
      </c>
      <c r="U163" s="156"/>
      <c r="V163" s="157"/>
      <c r="W163" s="157"/>
      <c r="X163" s="158"/>
      <c r="Y163" s="79"/>
      <c r="Z163" s="66"/>
      <c r="AA163" s="156"/>
      <c r="AB163" s="157"/>
      <c r="AC163" s="159"/>
      <c r="AD163" s="158"/>
      <c r="AE163" s="79"/>
      <c r="AF163" s="66"/>
      <c r="AG163" s="156"/>
      <c r="AH163" s="157"/>
      <c r="AI163" s="159"/>
      <c r="AJ163" s="158"/>
      <c r="AK163" s="79"/>
      <c r="AL163" s="66"/>
      <c r="AM163" s="76"/>
      <c r="AN163" s="80"/>
      <c r="AO163" s="102"/>
      <c r="AP163" s="9"/>
      <c r="AQ163" s="79"/>
      <c r="AR163" s="66"/>
      <c r="AS163" s="156"/>
      <c r="AT163" s="159" t="s">
        <v>104</v>
      </c>
      <c r="AU163" s="159"/>
      <c r="AV163" s="155">
        <f>AVERAGE(BD156:BD275)</f>
        <v>4.7273878187123408</v>
      </c>
      <c r="AW163" s="79"/>
      <c r="AX163" s="66"/>
      <c r="AY163" s="85">
        <v>8</v>
      </c>
      <c r="AZ163" s="85"/>
      <c r="BA163" s="85">
        <f t="shared" si="8"/>
        <v>0.68765602193363218</v>
      </c>
      <c r="BB163" s="85">
        <f t="shared" si="9"/>
        <v>0.48921716827507478</v>
      </c>
      <c r="BC163" s="66"/>
      <c r="BD163" s="98" t="str">
        <f t="shared" si="10"/>
        <v>NoValue</v>
      </c>
      <c r="BE163" s="85"/>
      <c r="BF163" s="100" t="str">
        <f t="shared" si="2"/>
        <v>NoValue</v>
      </c>
      <c r="BG163" s="85"/>
      <c r="BH163" s="100" t="str">
        <f t="shared" si="3"/>
        <v>NoValue</v>
      </c>
      <c r="BI163" s="66"/>
      <c r="BJ163" s="165">
        <f t="shared" si="4"/>
        <v>0</v>
      </c>
      <c r="BK163" s="165">
        <f t="shared" si="5"/>
        <v>0</v>
      </c>
      <c r="BL163" s="164"/>
      <c r="BM163" s="165"/>
      <c r="BN163" s="165">
        <f t="shared" si="6"/>
        <v>0</v>
      </c>
      <c r="BO163" s="165">
        <f t="shared" si="7"/>
        <v>0</v>
      </c>
    </row>
    <row r="164" spans="1:67" ht="14.25" x14ac:dyDescent="0.2">
      <c r="A164" s="1"/>
      <c r="N164" t="s">
        <v>40</v>
      </c>
      <c r="U164" s="257" t="s">
        <v>99</v>
      </c>
      <c r="V164" s="258"/>
      <c r="W164" s="258"/>
      <c r="X164" s="158">
        <f>((X158/X156)*G12)+(1-X158/X156)*EXP(X160+0.5*X162)</f>
        <v>113.00000000000003</v>
      </c>
      <c r="Y164" s="79"/>
      <c r="Z164" s="66"/>
      <c r="AA164" s="257" t="s">
        <v>91</v>
      </c>
      <c r="AB164" s="285"/>
      <c r="AC164" s="285"/>
      <c r="AD164" s="158">
        <f>SUM(BF156:BF275)/(AD156-1)</f>
        <v>0</v>
      </c>
      <c r="AE164" s="79"/>
      <c r="AF164" s="66"/>
      <c r="AG164" s="257" t="s">
        <v>93</v>
      </c>
      <c r="AH164" s="285"/>
      <c r="AI164" s="285"/>
      <c r="AJ164" s="158">
        <f>SUM(BH156:BH275)/(AJ156-1)</f>
        <v>0</v>
      </c>
      <c r="AK164" s="79"/>
      <c r="AL164" s="66"/>
      <c r="AM164" s="76"/>
      <c r="AN164" s="80"/>
      <c r="AO164" s="102"/>
      <c r="AP164" s="9"/>
      <c r="AQ164" s="79"/>
      <c r="AR164" s="66"/>
      <c r="AS164" s="156"/>
      <c r="AT164" s="159" t="s">
        <v>105</v>
      </c>
      <c r="AU164" s="159"/>
      <c r="AV164" s="158">
        <f>SUM(BF156:BF275)/(AV156-AV157-1)</f>
        <v>0</v>
      </c>
      <c r="AW164" s="79"/>
      <c r="AX164" s="66"/>
      <c r="AY164" s="85">
        <v>9</v>
      </c>
      <c r="AZ164" s="85"/>
      <c r="BA164" s="85">
        <f t="shared" si="8"/>
        <v>0.71687116443688659</v>
      </c>
      <c r="BB164" s="85">
        <f t="shared" si="9"/>
        <v>0.57357169374266048</v>
      </c>
      <c r="BC164" s="66"/>
      <c r="BD164" s="98" t="str">
        <f t="shared" si="10"/>
        <v>NoValue</v>
      </c>
      <c r="BE164" s="85"/>
      <c r="BF164" s="100" t="str">
        <f t="shared" si="2"/>
        <v>NoValue</v>
      </c>
      <c r="BG164" s="85"/>
      <c r="BH164" s="100" t="str">
        <f t="shared" si="3"/>
        <v>NoValue</v>
      </c>
      <c r="BI164" s="66"/>
      <c r="BJ164" s="165">
        <f t="shared" si="4"/>
        <v>0</v>
      </c>
      <c r="BK164" s="165">
        <f t="shared" si="5"/>
        <v>0</v>
      </c>
      <c r="BL164" s="164"/>
      <c r="BM164" s="165"/>
      <c r="BN164" s="165">
        <f t="shared" si="6"/>
        <v>0</v>
      </c>
      <c r="BO164" s="165">
        <f t="shared" si="7"/>
        <v>0</v>
      </c>
    </row>
    <row r="165" spans="1:67" x14ac:dyDescent="0.2">
      <c r="A165" s="1"/>
      <c r="N165" t="s">
        <v>65</v>
      </c>
      <c r="U165" s="156"/>
      <c r="V165" s="157"/>
      <c r="W165" s="157"/>
      <c r="X165" s="158"/>
      <c r="Y165" s="79"/>
      <c r="Z165" s="66"/>
      <c r="AA165" s="156"/>
      <c r="AB165" s="161"/>
      <c r="AC165" s="159"/>
      <c r="AD165" s="158"/>
      <c r="AE165" s="79"/>
      <c r="AF165" s="66"/>
      <c r="AG165" s="156"/>
      <c r="AH165" s="161"/>
      <c r="AI165" s="159"/>
      <c r="AJ165" s="158"/>
      <c r="AK165" s="79"/>
      <c r="AL165" s="66"/>
      <c r="AM165" s="76"/>
      <c r="AN165" s="80"/>
      <c r="AO165" s="102"/>
      <c r="AP165" s="9"/>
      <c r="AQ165" s="79"/>
      <c r="AR165" s="66"/>
      <c r="AS165" s="156"/>
      <c r="AT165" s="159" t="s">
        <v>106</v>
      </c>
      <c r="AU165" s="159"/>
      <c r="AV165" s="159">
        <f>EXP(AV163+AV164/2)</f>
        <v>113.00000000000003</v>
      </c>
      <c r="AW165" s="79"/>
      <c r="AX165" s="66"/>
      <c r="AY165" s="85">
        <v>10</v>
      </c>
      <c r="AZ165" s="85"/>
      <c r="BA165" s="85">
        <f t="shared" si="8"/>
        <v>0.74113444910694781</v>
      </c>
      <c r="BB165" s="85">
        <f t="shared" si="9"/>
        <v>0.64684679698113512</v>
      </c>
      <c r="BC165" s="66"/>
      <c r="BD165" s="98" t="str">
        <f t="shared" si="10"/>
        <v>NoValue</v>
      </c>
      <c r="BE165" s="85"/>
      <c r="BF165" s="100" t="str">
        <f t="shared" si="2"/>
        <v>NoValue</v>
      </c>
      <c r="BG165" s="85"/>
      <c r="BH165" s="100" t="str">
        <f t="shared" si="3"/>
        <v>NoValue</v>
      </c>
      <c r="BI165" s="66"/>
      <c r="BJ165" s="165">
        <f t="shared" si="4"/>
        <v>0</v>
      </c>
      <c r="BK165" s="165">
        <f t="shared" si="5"/>
        <v>0</v>
      </c>
      <c r="BL165" s="164"/>
      <c r="BM165" s="165"/>
      <c r="BN165" s="165">
        <f t="shared" si="6"/>
        <v>0</v>
      </c>
      <c r="BO165" s="165">
        <f t="shared" si="7"/>
        <v>0</v>
      </c>
    </row>
    <row r="166" spans="1:67" x14ac:dyDescent="0.2">
      <c r="A166" s="1"/>
      <c r="N166" t="s">
        <v>19</v>
      </c>
      <c r="U166" s="257" t="s">
        <v>94</v>
      </c>
      <c r="V166" s="258"/>
      <c r="W166" s="258"/>
      <c r="X166" s="158">
        <f>(1-X158/X156)*EXP(2*X160+X162)*(EXP(X162)-(1-X158/X156))+X158/X156*(1-X158/X156)*G12*(G12-2*EXP(X160+0.5*X162))</f>
        <v>0</v>
      </c>
      <c r="Y166" s="79"/>
      <c r="Z166" s="66"/>
      <c r="AA166" s="257" t="s">
        <v>92</v>
      </c>
      <c r="AB166" s="285"/>
      <c r="AC166" s="285"/>
      <c r="AD166" s="158">
        <f>EXP((AD162+AD164)/2)</f>
        <v>10.63014581273465</v>
      </c>
      <c r="AE166" s="79"/>
      <c r="AF166" s="66"/>
      <c r="AG166" s="156"/>
      <c r="AH166" s="161"/>
      <c r="AI166" s="159"/>
      <c r="AJ166" s="158"/>
      <c r="AK166" s="79"/>
      <c r="AL166" s="66"/>
      <c r="AM166" s="76"/>
      <c r="AN166" s="80"/>
      <c r="AO166" s="102"/>
      <c r="AP166" s="9"/>
      <c r="AQ166" s="79"/>
      <c r="AR166" s="66"/>
      <c r="AS166" s="156"/>
      <c r="AT166" s="159" t="s">
        <v>107</v>
      </c>
      <c r="AU166" s="159"/>
      <c r="AV166" s="159">
        <f>POWER(AV165,2)*(EXP(AV164)-1)</f>
        <v>0</v>
      </c>
      <c r="AW166" s="79"/>
      <c r="AX166" s="66"/>
      <c r="AY166" s="85">
        <v>11</v>
      </c>
      <c r="AZ166" s="85"/>
      <c r="BA166" s="85">
        <f t="shared" si="8"/>
        <v>0.76159580961914741</v>
      </c>
      <c r="BB166" s="85">
        <f t="shared" si="9"/>
        <v>0.7114452276301213</v>
      </c>
      <c r="BC166" s="66"/>
      <c r="BD166" s="98" t="str">
        <f t="shared" si="10"/>
        <v>NoValue</v>
      </c>
      <c r="BE166" s="85"/>
      <c r="BF166" s="100" t="str">
        <f t="shared" si="2"/>
        <v>NoValue</v>
      </c>
      <c r="BG166" s="85"/>
      <c r="BH166" s="100" t="str">
        <f t="shared" si="3"/>
        <v>NoValue</v>
      </c>
      <c r="BI166" s="66"/>
      <c r="BJ166" s="165">
        <f t="shared" si="4"/>
        <v>0</v>
      </c>
      <c r="BK166" s="165">
        <f t="shared" si="5"/>
        <v>0</v>
      </c>
      <c r="BL166" s="164"/>
      <c r="BM166" s="165"/>
      <c r="BN166" s="165">
        <f t="shared" si="6"/>
        <v>0</v>
      </c>
      <c r="BO166" s="165">
        <f t="shared" si="7"/>
        <v>0</v>
      </c>
    </row>
    <row r="167" spans="1:67" x14ac:dyDescent="0.2">
      <c r="A167" s="1"/>
      <c r="N167" t="s">
        <v>20</v>
      </c>
      <c r="Q167" s="50" t="s">
        <v>135</v>
      </c>
      <c r="U167" s="156"/>
      <c r="V167" s="159"/>
      <c r="W167" s="159"/>
      <c r="X167" s="159"/>
      <c r="Y167" s="79"/>
      <c r="Z167" s="66"/>
      <c r="AA167" s="156"/>
      <c r="AB167" s="161"/>
      <c r="AC167" s="159"/>
      <c r="AD167" s="158"/>
      <c r="AE167" s="79"/>
      <c r="AF167" s="66"/>
      <c r="AG167" s="156"/>
      <c r="AH167" s="161"/>
      <c r="AI167" s="159"/>
      <c r="AJ167" s="158"/>
      <c r="AK167" s="79"/>
      <c r="AL167" s="66"/>
      <c r="AM167" s="76"/>
      <c r="AN167" s="80"/>
      <c r="AO167" s="102"/>
      <c r="AP167" s="9"/>
      <c r="AQ167" s="79"/>
      <c r="AR167" s="66"/>
      <c r="AS167" s="156"/>
      <c r="AT167" s="159"/>
      <c r="AU167" s="159"/>
      <c r="AV167" s="159"/>
      <c r="AW167" s="79"/>
      <c r="AX167" s="66"/>
      <c r="AY167" s="85">
        <v>12</v>
      </c>
      <c r="AZ167" s="85"/>
      <c r="BA167" s="85">
        <f t="shared" si="8"/>
        <v>0.77907780805444415</v>
      </c>
      <c r="BB167" s="85">
        <f t="shared" si="9"/>
        <v>0.76908241979305925</v>
      </c>
      <c r="BC167" s="66"/>
      <c r="BD167" s="98" t="str">
        <f t="shared" si="10"/>
        <v>NoValue</v>
      </c>
      <c r="BE167" s="85"/>
      <c r="BF167" s="100" t="str">
        <f t="shared" si="2"/>
        <v>NoValue</v>
      </c>
      <c r="BG167" s="85"/>
      <c r="BH167" s="100" t="str">
        <f t="shared" si="3"/>
        <v>NoValue</v>
      </c>
      <c r="BI167" s="66"/>
      <c r="BJ167" s="165">
        <f t="shared" si="4"/>
        <v>0</v>
      </c>
      <c r="BK167" s="165">
        <f t="shared" si="5"/>
        <v>0</v>
      </c>
      <c r="BL167" s="164"/>
      <c r="BM167" s="165"/>
      <c r="BN167" s="165">
        <f t="shared" si="6"/>
        <v>0</v>
      </c>
      <c r="BO167" s="165">
        <f t="shared" si="7"/>
        <v>0</v>
      </c>
    </row>
    <row r="168" spans="1:67" x14ac:dyDescent="0.2">
      <c r="A168" s="1"/>
      <c r="N168" t="s">
        <v>21</v>
      </c>
      <c r="Q168" t="s">
        <v>136</v>
      </c>
      <c r="U168" s="296" t="s">
        <v>50</v>
      </c>
      <c r="V168" s="291"/>
      <c r="W168" s="297"/>
      <c r="X168" s="160">
        <f>POWER(X166,0.5)/X164</f>
        <v>0</v>
      </c>
      <c r="Y168" s="79"/>
      <c r="Z168" s="66"/>
      <c r="AA168" s="281" t="s">
        <v>50</v>
      </c>
      <c r="AB168" s="282"/>
      <c r="AC168" s="283"/>
      <c r="AD168" s="160">
        <f>POWER(EXP(AD164)-1,0.5)</f>
        <v>0</v>
      </c>
      <c r="AE168" s="79"/>
      <c r="AF168" s="66"/>
      <c r="AG168" s="281" t="s">
        <v>50</v>
      </c>
      <c r="AH168" s="282"/>
      <c r="AI168" s="283"/>
      <c r="AJ168" s="160">
        <f>POWER(AJ164,0.5)/AJ162</f>
        <v>0</v>
      </c>
      <c r="AK168" s="79"/>
      <c r="AL168" s="66"/>
      <c r="AM168" s="281" t="s">
        <v>50</v>
      </c>
      <c r="AN168" s="258"/>
      <c r="AO168" s="284"/>
      <c r="AP168" s="160">
        <v>0.6</v>
      </c>
      <c r="AQ168" s="79"/>
      <c r="AR168" s="66"/>
      <c r="AS168" s="156"/>
      <c r="AT168" s="159" t="s">
        <v>108</v>
      </c>
      <c r="AU168" s="159"/>
      <c r="AV168" s="159" t="e">
        <f>(AV161*AV159)+(1-AV161)*AV165</f>
        <v>#DIV/0!</v>
      </c>
      <c r="AW168" s="79"/>
      <c r="AX168" s="66"/>
      <c r="AY168" s="85">
        <v>13</v>
      </c>
      <c r="AZ168" s="85"/>
      <c r="BA168" s="85">
        <f t="shared" si="8"/>
        <v>0.79418333481344938</v>
      </c>
      <c r="BB168" s="85">
        <f t="shared" si="9"/>
        <v>0.82102271391463855</v>
      </c>
      <c r="BC168" s="66"/>
      <c r="BD168" s="98" t="str">
        <f t="shared" si="10"/>
        <v>NoValue</v>
      </c>
      <c r="BE168" s="85"/>
      <c r="BF168" s="100" t="str">
        <f t="shared" si="2"/>
        <v>NoValue</v>
      </c>
      <c r="BG168" s="85"/>
      <c r="BH168" s="100" t="str">
        <f t="shared" si="3"/>
        <v>NoValue</v>
      </c>
      <c r="BI168" s="66"/>
      <c r="BJ168" s="165">
        <f t="shared" si="4"/>
        <v>0</v>
      </c>
      <c r="BK168" s="165">
        <f t="shared" si="5"/>
        <v>0</v>
      </c>
      <c r="BL168" s="164"/>
      <c r="BM168" s="165"/>
      <c r="BN168" s="165">
        <f t="shared" si="6"/>
        <v>0</v>
      </c>
      <c r="BO168" s="165">
        <f t="shared" si="7"/>
        <v>0</v>
      </c>
    </row>
    <row r="169" spans="1:67" x14ac:dyDescent="0.2">
      <c r="A169" s="1"/>
      <c r="N169" t="s">
        <v>33</v>
      </c>
      <c r="Q169" t="s">
        <v>137</v>
      </c>
      <c r="U169" s="156"/>
      <c r="V169" s="161"/>
      <c r="W169" s="161"/>
      <c r="X169" s="158"/>
      <c r="Y169" s="79"/>
      <c r="Z169" s="66"/>
      <c r="AA169" s="156"/>
      <c r="AB169" s="161"/>
      <c r="AC169" s="159"/>
      <c r="AD169" s="158"/>
      <c r="AE169" s="79"/>
      <c r="AF169" s="66"/>
      <c r="AG169" s="156"/>
      <c r="AH169" s="161"/>
      <c r="AI169" s="159"/>
      <c r="AJ169" s="158"/>
      <c r="AK169" s="79"/>
      <c r="AL169" s="66"/>
      <c r="AM169" s="156"/>
      <c r="AN169" s="161"/>
      <c r="AO169" s="159"/>
      <c r="AP169" s="158"/>
      <c r="AQ169" s="79"/>
      <c r="AR169" s="66"/>
      <c r="AS169" s="156"/>
      <c r="AT169" s="159" t="s">
        <v>109</v>
      </c>
      <c r="AU169" s="159"/>
      <c r="AV169" s="159" t="e">
        <f>AV161*(AV160+AV159^2)+(1-AV161)*(AV166+AV165^2)-AV168^2</f>
        <v>#DIV/0!</v>
      </c>
      <c r="AW169" s="79"/>
      <c r="AX169" s="66"/>
      <c r="AY169" s="85">
        <v>14</v>
      </c>
      <c r="AZ169" s="85"/>
      <c r="BA169" s="85">
        <f t="shared" si="8"/>
        <v>0.80736382434986476</v>
      </c>
      <c r="BB169" s="85">
        <f t="shared" si="9"/>
        <v>0.86822284315501241</v>
      </c>
      <c r="BC169" s="66"/>
      <c r="BD169" s="98" t="str">
        <f t="shared" si="10"/>
        <v>NoValue</v>
      </c>
      <c r="BE169" s="85"/>
      <c r="BF169" s="100" t="str">
        <f t="shared" si="2"/>
        <v>NoValue</v>
      </c>
      <c r="BG169" s="85"/>
      <c r="BH169" s="100" t="str">
        <f t="shared" si="3"/>
        <v>NoValue</v>
      </c>
      <c r="BI169" s="66"/>
      <c r="BJ169" s="165">
        <f t="shared" si="4"/>
        <v>0</v>
      </c>
      <c r="BK169" s="165">
        <f t="shared" si="5"/>
        <v>0</v>
      </c>
      <c r="BL169" s="164"/>
      <c r="BM169" s="165"/>
      <c r="BN169" s="165">
        <f t="shared" si="6"/>
        <v>0</v>
      </c>
      <c r="BO169" s="165">
        <f t="shared" si="7"/>
        <v>0</v>
      </c>
    </row>
    <row r="170" spans="1:67" x14ac:dyDescent="0.2">
      <c r="A170" s="1"/>
      <c r="N170" t="s">
        <v>22</v>
      </c>
      <c r="Q170" t="s">
        <v>138</v>
      </c>
      <c r="U170" s="156"/>
      <c r="V170" s="159"/>
      <c r="W170" s="159"/>
      <c r="X170" s="159"/>
      <c r="Y170" s="79"/>
      <c r="Z170" s="66"/>
      <c r="AA170" s="156"/>
      <c r="AB170" s="161"/>
      <c r="AC170" s="159"/>
      <c r="AD170" s="158"/>
      <c r="AE170" s="79"/>
      <c r="AF170" s="66"/>
      <c r="AG170" s="156"/>
      <c r="AH170" s="161"/>
      <c r="AI170" s="159"/>
      <c r="AJ170" s="158"/>
      <c r="AK170" s="79"/>
      <c r="AL170" s="66"/>
      <c r="AM170" s="156"/>
      <c r="AN170" s="161"/>
      <c r="AO170" s="159"/>
      <c r="AP170" s="158"/>
      <c r="AQ170" s="79"/>
      <c r="AR170" s="66"/>
      <c r="AS170" s="281" t="s">
        <v>50</v>
      </c>
      <c r="AT170" s="258"/>
      <c r="AU170" s="284"/>
      <c r="AV170" s="172" t="e">
        <f>SQRT(AV169)/AV168</f>
        <v>#DIV/0!</v>
      </c>
      <c r="AW170" s="79"/>
      <c r="AX170" s="66"/>
      <c r="AY170" s="85">
        <v>15</v>
      </c>
      <c r="AZ170" s="85"/>
      <c r="BA170" s="85">
        <f t="shared" si="8"/>
        <v>0.81896372747791535</v>
      </c>
      <c r="BB170" s="85">
        <f t="shared" si="9"/>
        <v>0.91142298957463275</v>
      </c>
      <c r="BC170" s="66"/>
      <c r="BD170" s="98" t="str">
        <f t="shared" si="10"/>
        <v>NoValue</v>
      </c>
      <c r="BE170" s="85"/>
      <c r="BF170" s="100" t="str">
        <f t="shared" si="2"/>
        <v>NoValue</v>
      </c>
      <c r="BG170" s="85"/>
      <c r="BH170" s="100" t="str">
        <f t="shared" si="3"/>
        <v>NoValue</v>
      </c>
      <c r="BI170" s="66"/>
      <c r="BJ170" s="165">
        <f t="shared" si="4"/>
        <v>0</v>
      </c>
      <c r="BK170" s="165">
        <f t="shared" si="5"/>
        <v>0</v>
      </c>
      <c r="BL170" s="164"/>
      <c r="BM170" s="165"/>
      <c r="BN170" s="165">
        <f t="shared" si="6"/>
        <v>0</v>
      </c>
      <c r="BO170" s="165">
        <f t="shared" si="7"/>
        <v>0</v>
      </c>
    </row>
    <row r="171" spans="1:67" x14ac:dyDescent="0.2">
      <c r="A171" s="1"/>
      <c r="N171" t="s">
        <v>43</v>
      </c>
      <c r="Q171" t="s">
        <v>139</v>
      </c>
      <c r="U171" s="156"/>
      <c r="V171" s="161"/>
      <c r="W171" s="161"/>
      <c r="X171" s="158"/>
      <c r="Y171" s="79"/>
      <c r="Z171" s="66"/>
      <c r="AA171" s="156"/>
      <c r="AB171" s="161"/>
      <c r="AC171" s="159"/>
      <c r="AD171" s="158"/>
      <c r="AE171" s="79"/>
      <c r="AF171" s="66"/>
      <c r="AG171" s="156"/>
      <c r="AH171" s="161"/>
      <c r="AI171" s="159"/>
      <c r="AJ171" s="158"/>
      <c r="AK171" s="79"/>
      <c r="AL171" s="66"/>
      <c r="AM171" s="156"/>
      <c r="AN171" s="161"/>
      <c r="AO171" s="159"/>
      <c r="AP171" s="158"/>
      <c r="AQ171" s="79"/>
      <c r="AR171" s="66"/>
      <c r="AS171" s="156"/>
      <c r="AT171" s="159"/>
      <c r="AU171" s="159"/>
      <c r="AV171" s="159"/>
      <c r="AW171" s="79"/>
      <c r="AX171" s="66"/>
      <c r="AY171" s="85">
        <v>16</v>
      </c>
      <c r="AZ171" s="85"/>
      <c r="BA171" s="85">
        <f t="shared" si="8"/>
        <v>0.82925027701751908</v>
      </c>
      <c r="BB171" s="85">
        <f t="shared" si="9"/>
        <v>0.95120672361246639</v>
      </c>
      <c r="BC171" s="66"/>
      <c r="BD171" s="98" t="str">
        <f t="shared" si="10"/>
        <v>NoValue</v>
      </c>
      <c r="BE171" s="85"/>
      <c r="BF171" s="100" t="str">
        <f t="shared" si="2"/>
        <v>NoValue</v>
      </c>
      <c r="BG171" s="85"/>
      <c r="BH171" s="100" t="str">
        <f t="shared" si="3"/>
        <v>NoValue</v>
      </c>
      <c r="BI171" s="66"/>
      <c r="BJ171" s="165">
        <f t="shared" si="4"/>
        <v>0</v>
      </c>
      <c r="BK171" s="165">
        <f t="shared" si="5"/>
        <v>0</v>
      </c>
      <c r="BL171" s="164"/>
      <c r="BM171" s="165"/>
      <c r="BN171" s="165">
        <f t="shared" si="6"/>
        <v>0</v>
      </c>
      <c r="BO171" s="165">
        <f t="shared" si="7"/>
        <v>0</v>
      </c>
    </row>
    <row r="172" spans="1:67" x14ac:dyDescent="0.2">
      <c r="A172" s="1"/>
      <c r="N172" t="s">
        <v>23</v>
      </c>
      <c r="U172" s="299" t="s">
        <v>98</v>
      </c>
      <c r="V172" s="291"/>
      <c r="W172" s="297"/>
      <c r="X172" s="160">
        <f>IF(G16=95,(EXP((1.645*V196)-0.5*V194))/(EXP((V190*V196)-0.5*V194)),(EXP((2.326*V196)-0.5*V194))/(EXP((V190*V196)-0.5*V194)))</f>
        <v>1</v>
      </c>
      <c r="Y172" s="79"/>
      <c r="Z172" s="66"/>
      <c r="AA172" s="287" t="s">
        <v>98</v>
      </c>
      <c r="AB172" s="288"/>
      <c r="AC172" s="289"/>
      <c r="AD172" s="160">
        <f>IF(G16=95,(EXP((1.645*AC196)-0.5*AC194))/(EXP((AC190*AC196)-0.5*AC194)),(EXP((2.326*AC196)-0.5*AC194))/(EXP((AC190*AC196)-0.5*AC194)))</f>
        <v>1</v>
      </c>
      <c r="AE172" s="79"/>
      <c r="AF172" s="66"/>
      <c r="AG172" s="287" t="s">
        <v>98</v>
      </c>
      <c r="AH172" s="288"/>
      <c r="AI172" s="289"/>
      <c r="AJ172" s="160">
        <f>IF(G16=95,((AJ162+1.645*AI196)/(AJ162+AI190*AI196)),((AJ162+2.326*AI196)/(AJ162+AI190*AI196)))</f>
        <v>1</v>
      </c>
      <c r="AK172" s="79"/>
      <c r="AL172" s="66"/>
      <c r="AM172" s="287" t="s">
        <v>98</v>
      </c>
      <c r="AN172" s="258"/>
      <c r="AO172" s="284"/>
      <c r="AP172" s="160">
        <f>IF(G16=95,(EXP((1.645*AO196)-0.5*AO194))/(EXP((AO190*AO196)-0.5*AO194)),(EXP((2.326*AO196)-0.5*AO194))/(EXP((AO190*AO196)-0.5*AO194)))</f>
        <v>5.6213579154113011</v>
      </c>
      <c r="AQ172" s="79"/>
      <c r="AR172" s="66"/>
      <c r="AS172" s="287" t="s">
        <v>98</v>
      </c>
      <c r="AT172" s="258"/>
      <c r="AU172" s="284"/>
      <c r="AV172" s="160" t="e">
        <f>IF(G16=95,(EXP((1.645*AU196)-0.5*AU194))/(EXP((AU190*AU196)-0.5*AU194)),(EXP((2.326*AU196)-0.5*AU194))/(EXP((AU190*AU196)-0.5*AU194)))</f>
        <v>#DIV/0!</v>
      </c>
      <c r="AW172" s="79"/>
      <c r="AX172" s="66"/>
      <c r="AY172" s="85">
        <v>17</v>
      </c>
      <c r="AZ172" s="85"/>
      <c r="BA172" s="85">
        <f t="shared" si="8"/>
        <v>0.83843388873925995</v>
      </c>
      <c r="BB172" s="85">
        <f t="shared" si="9"/>
        <v>0.98804170732163377</v>
      </c>
      <c r="BC172" s="66"/>
      <c r="BD172" s="98" t="str">
        <f t="shared" si="10"/>
        <v>NoValue</v>
      </c>
      <c r="BE172" s="85"/>
      <c r="BF172" s="100" t="str">
        <f t="shared" si="2"/>
        <v>NoValue</v>
      </c>
      <c r="BG172" s="85"/>
      <c r="BH172" s="100" t="str">
        <f t="shared" si="3"/>
        <v>NoValue</v>
      </c>
      <c r="BI172" s="66"/>
      <c r="BJ172" s="165">
        <f t="shared" si="4"/>
        <v>0</v>
      </c>
      <c r="BK172" s="165">
        <f t="shared" si="5"/>
        <v>0</v>
      </c>
      <c r="BL172" s="164"/>
      <c r="BM172" s="165"/>
      <c r="BN172" s="165">
        <f t="shared" si="6"/>
        <v>0</v>
      </c>
      <c r="BO172" s="165">
        <f t="shared" si="7"/>
        <v>0</v>
      </c>
    </row>
    <row r="173" spans="1:67" x14ac:dyDescent="0.2">
      <c r="A173" s="1"/>
      <c r="N173" t="s">
        <v>24</v>
      </c>
      <c r="Q173" s="64">
        <v>95</v>
      </c>
      <c r="U173" s="156"/>
      <c r="V173" s="161"/>
      <c r="W173" s="161"/>
      <c r="X173" s="158"/>
      <c r="Y173" s="79"/>
      <c r="Z173" s="66"/>
      <c r="AA173" s="156"/>
      <c r="AB173" s="161"/>
      <c r="AC173" s="159"/>
      <c r="AD173" s="158"/>
      <c r="AE173" s="79"/>
      <c r="AF173" s="66"/>
      <c r="AG173" s="156"/>
      <c r="AH173" s="157"/>
      <c r="AI173" s="159"/>
      <c r="AJ173" s="158"/>
      <c r="AK173" s="79"/>
      <c r="AL173" s="66"/>
      <c r="AM173" s="156"/>
      <c r="AN173" s="161"/>
      <c r="AO173" s="159"/>
      <c r="AP173" s="158"/>
      <c r="AQ173" s="79"/>
      <c r="AR173" s="66"/>
      <c r="AS173" s="156"/>
      <c r="AT173" s="161"/>
      <c r="AU173" s="159"/>
      <c r="AV173" s="158"/>
      <c r="AW173" s="79"/>
      <c r="AX173" s="66"/>
      <c r="AY173" s="85">
        <v>18</v>
      </c>
      <c r="AZ173" s="85"/>
      <c r="BA173" s="85">
        <f t="shared" si="8"/>
        <v>0.8466824460427218</v>
      </c>
      <c r="BB173" s="85">
        <f t="shared" si="9"/>
        <v>1.0223080848214701</v>
      </c>
      <c r="BC173" s="66"/>
      <c r="BD173" s="98" t="str">
        <f t="shared" si="10"/>
        <v>NoValue</v>
      </c>
      <c r="BE173" s="85"/>
      <c r="BF173" s="100" t="str">
        <f t="shared" si="2"/>
        <v>NoValue</v>
      </c>
      <c r="BG173" s="85"/>
      <c r="BH173" s="100" t="str">
        <f t="shared" si="3"/>
        <v>NoValue</v>
      </c>
      <c r="BI173" s="66"/>
      <c r="BJ173" s="165">
        <f t="shared" si="4"/>
        <v>0</v>
      </c>
      <c r="BK173" s="165">
        <f t="shared" si="5"/>
        <v>0</v>
      </c>
      <c r="BL173" s="164"/>
      <c r="BM173" s="165"/>
      <c r="BN173" s="165">
        <f t="shared" si="6"/>
        <v>0</v>
      </c>
      <c r="BO173" s="165">
        <f t="shared" si="7"/>
        <v>0</v>
      </c>
    </row>
    <row r="174" spans="1:67" x14ac:dyDescent="0.2">
      <c r="A174" s="1"/>
      <c r="N174" t="s">
        <v>67</v>
      </c>
      <c r="Q174" s="64">
        <v>99</v>
      </c>
      <c r="U174" s="299" t="s">
        <v>82</v>
      </c>
      <c r="V174" s="291"/>
      <c r="W174" s="297"/>
      <c r="X174" s="160">
        <f>X172*V192</f>
        <v>113</v>
      </c>
      <c r="Y174" s="79"/>
      <c r="Z174" s="66"/>
      <c r="AA174" s="287" t="s">
        <v>82</v>
      </c>
      <c r="AB174" s="288"/>
      <c r="AC174" s="289"/>
      <c r="AD174" s="160">
        <f>AD172*AC192</f>
        <v>113</v>
      </c>
      <c r="AE174" s="79"/>
      <c r="AF174" s="66"/>
      <c r="AG174" s="287" t="s">
        <v>83</v>
      </c>
      <c r="AH174" s="288"/>
      <c r="AI174" s="289"/>
      <c r="AJ174" s="160">
        <f>AJ172*AI192</f>
        <v>113</v>
      </c>
      <c r="AK174" s="79"/>
      <c r="AL174" s="66"/>
      <c r="AM174" s="287" t="s">
        <v>82</v>
      </c>
      <c r="AN174" s="258"/>
      <c r="AO174" s="284"/>
      <c r="AP174" s="160">
        <f>AP172*AO192</f>
        <v>635.21344444147701</v>
      </c>
      <c r="AQ174" s="79"/>
      <c r="AR174" s="66"/>
      <c r="AS174" s="287" t="s">
        <v>82</v>
      </c>
      <c r="AT174" s="258"/>
      <c r="AU174" s="284"/>
      <c r="AV174" s="160" t="e">
        <f>AV172*AU192</f>
        <v>#DIV/0!</v>
      </c>
      <c r="AW174" s="79"/>
      <c r="AX174" s="66"/>
      <c r="AY174" s="85">
        <v>19</v>
      </c>
      <c r="AZ174" s="85"/>
      <c r="BA174" s="85">
        <f t="shared" si="8"/>
        <v>0.85413149668775656</v>
      </c>
      <c r="BB174" s="85">
        <f t="shared" si="9"/>
        <v>1.0543187511903587</v>
      </c>
      <c r="BC174" s="66"/>
      <c r="BD174" s="98" t="str">
        <f t="shared" si="10"/>
        <v>NoValue</v>
      </c>
      <c r="BE174" s="85"/>
      <c r="BF174" s="100" t="str">
        <f t="shared" si="2"/>
        <v>NoValue</v>
      </c>
      <c r="BG174" s="85"/>
      <c r="BH174" s="100" t="str">
        <f t="shared" si="3"/>
        <v>NoValue</v>
      </c>
      <c r="BI174" s="66"/>
      <c r="BJ174" s="165">
        <f t="shared" si="4"/>
        <v>0</v>
      </c>
      <c r="BK174" s="165">
        <f t="shared" si="5"/>
        <v>0</v>
      </c>
      <c r="BL174" s="164"/>
      <c r="BM174" s="165"/>
      <c r="BN174" s="165">
        <f t="shared" si="6"/>
        <v>0</v>
      </c>
      <c r="BO174" s="165">
        <f t="shared" si="7"/>
        <v>0</v>
      </c>
    </row>
    <row r="175" spans="1:67" ht="13.5" thickBot="1" x14ac:dyDescent="0.25">
      <c r="A175" s="1"/>
      <c r="N175" t="s">
        <v>25</v>
      </c>
      <c r="U175" s="162"/>
      <c r="V175" s="163"/>
      <c r="W175" s="163"/>
      <c r="X175" s="163"/>
      <c r="Y175" s="104"/>
      <c r="Z175" s="66"/>
      <c r="AA175" s="162"/>
      <c r="AB175" s="163"/>
      <c r="AC175" s="163"/>
      <c r="AD175" s="163"/>
      <c r="AE175" s="104"/>
      <c r="AF175" s="66"/>
      <c r="AG175" s="162"/>
      <c r="AH175" s="163"/>
      <c r="AI175" s="163"/>
      <c r="AJ175" s="163"/>
      <c r="AK175" s="104"/>
      <c r="AL175" s="66"/>
      <c r="AM175" s="162"/>
      <c r="AN175" s="163"/>
      <c r="AO175" s="163"/>
      <c r="AP175" s="163"/>
      <c r="AQ175" s="104"/>
      <c r="AR175" s="66"/>
      <c r="AS175" s="162"/>
      <c r="AT175" s="163"/>
      <c r="AU175" s="163"/>
      <c r="AV175" s="163"/>
      <c r="AW175" s="104"/>
      <c r="AX175" s="66"/>
      <c r="AY175" s="85">
        <v>20</v>
      </c>
      <c r="AZ175" s="85"/>
      <c r="BA175" s="85">
        <f t="shared" si="8"/>
        <v>0.86089165933173484</v>
      </c>
      <c r="BB175" s="85">
        <f t="shared" si="9"/>
        <v>1.0843341220556781</v>
      </c>
      <c r="BC175" s="66"/>
      <c r="BD175" s="98" t="str">
        <f t="shared" si="10"/>
        <v>NoValue</v>
      </c>
      <c r="BE175" s="85"/>
      <c r="BF175" s="100" t="str">
        <f t="shared" si="2"/>
        <v>NoValue</v>
      </c>
      <c r="BG175" s="85"/>
      <c r="BH175" s="100" t="str">
        <f t="shared" si="3"/>
        <v>NoValue</v>
      </c>
      <c r="BI175" s="66"/>
      <c r="BJ175" s="165">
        <f t="shared" si="4"/>
        <v>0</v>
      </c>
      <c r="BK175" s="165">
        <f t="shared" si="5"/>
        <v>0</v>
      </c>
      <c r="BL175" s="164"/>
      <c r="BM175" s="165"/>
      <c r="BN175" s="165">
        <f>COUNT(L41)</f>
        <v>0</v>
      </c>
      <c r="BO175" s="165">
        <f t="shared" si="7"/>
        <v>0</v>
      </c>
    </row>
    <row r="176" spans="1:67" ht="12.75" customHeight="1" x14ac:dyDescent="0.2">
      <c r="A176" s="1"/>
      <c r="N176" t="s">
        <v>34</v>
      </c>
      <c r="Q176" t="s">
        <v>126</v>
      </c>
      <c r="U176" s="164"/>
      <c r="V176" s="165"/>
      <c r="W176" s="165"/>
      <c r="X176" s="166">
        <f>ROUND(X160,$G$14+1-(1+INT(LOG10(ABS(X160)))))</f>
        <v>4.7270000000000003</v>
      </c>
      <c r="Y176" s="66"/>
      <c r="Z176" s="66"/>
      <c r="AA176" s="164"/>
      <c r="AB176" s="164"/>
      <c r="AC176" s="165"/>
      <c r="AD176" s="166">
        <f>ROUND(AD162,$G$14+1-(1+INT(LOG10(ABS(AD162)))))</f>
        <v>4.7270000000000003</v>
      </c>
      <c r="AE176" s="66"/>
      <c r="AF176" s="66"/>
      <c r="AG176" s="164"/>
      <c r="AH176" s="164"/>
      <c r="AI176" s="165"/>
      <c r="AJ176" s="166">
        <f>ROUND(AJ162,$G$14+1-(1+INT(LOG10(ABS(AJ162)))))</f>
        <v>113</v>
      </c>
      <c r="AK176" s="66"/>
      <c r="AL176" s="66"/>
      <c r="AM176" s="164"/>
      <c r="AN176" s="164"/>
      <c r="AO176" s="165"/>
      <c r="AP176" s="165"/>
      <c r="AQ176" s="66"/>
      <c r="AR176" s="66"/>
      <c r="AS176" s="164"/>
      <c r="AT176" s="164"/>
      <c r="AU176" s="165"/>
      <c r="AV176" s="166" t="e">
        <f>ROUND(AV159,$G$14+1-(1+INT(LOG10(ABS(AV159)))))</f>
        <v>#DIV/0!</v>
      </c>
      <c r="AW176" s="66"/>
      <c r="AX176" s="66"/>
      <c r="AY176" s="85">
        <v>21</v>
      </c>
      <c r="AZ176" s="85"/>
      <c r="BA176" s="85">
        <f t="shared" si="8"/>
        <v>0.86705408897347669</v>
      </c>
      <c r="BB176" s="85">
        <f t="shared" si="9"/>
        <v>1.112573092520686</v>
      </c>
      <c r="BC176" s="66"/>
      <c r="BD176" s="98" t="str">
        <f t="shared" si="10"/>
        <v>NoValue</v>
      </c>
      <c r="BE176" s="85"/>
      <c r="BF176" s="100" t="str">
        <f t="shared" si="2"/>
        <v>NoValue</v>
      </c>
      <c r="BG176" s="85"/>
      <c r="BH176" s="100" t="str">
        <f t="shared" si="3"/>
        <v>NoValue</v>
      </c>
      <c r="BI176" s="66"/>
      <c r="BJ176" s="165">
        <f t="shared" si="4"/>
        <v>0</v>
      </c>
      <c r="BK176" s="165">
        <f t="shared" si="5"/>
        <v>0</v>
      </c>
      <c r="BL176" s="164"/>
      <c r="BM176" s="164"/>
      <c r="BN176" s="164"/>
      <c r="BO176" s="164"/>
    </row>
    <row r="177" spans="1:67" ht="12.75" customHeight="1" x14ac:dyDescent="0.2">
      <c r="A177" s="1"/>
      <c r="N177" t="s">
        <v>100</v>
      </c>
      <c r="Q177" t="s">
        <v>127</v>
      </c>
      <c r="U177" s="164"/>
      <c r="V177" s="165"/>
      <c r="W177" s="165"/>
      <c r="X177" s="167"/>
      <c r="Y177" s="66"/>
      <c r="Z177" s="66"/>
      <c r="AA177" s="164"/>
      <c r="AB177" s="164"/>
      <c r="AC177" s="165"/>
      <c r="AD177" s="166"/>
      <c r="AE177" s="66"/>
      <c r="AF177" s="66"/>
      <c r="AG177" s="164"/>
      <c r="AH177" s="164"/>
      <c r="AI177" s="165"/>
      <c r="AJ177" s="166"/>
      <c r="AK177" s="66"/>
      <c r="AL177" s="66"/>
      <c r="AM177" s="164"/>
      <c r="AN177" s="164"/>
      <c r="AO177" s="165"/>
      <c r="AP177" s="165"/>
      <c r="AQ177" s="66"/>
      <c r="AR177" s="66"/>
      <c r="AS177" s="164"/>
      <c r="AT177" s="164"/>
      <c r="AU177" s="165"/>
      <c r="AV177" s="166" t="e">
        <f>ROUND(AV160,$G$14+1-(1+INT(LOG10(ABS(AV160)))))</f>
        <v>#DIV/0!</v>
      </c>
      <c r="AW177" s="66"/>
      <c r="AX177" s="66"/>
      <c r="AY177" s="85">
        <v>22</v>
      </c>
      <c r="AZ177" s="85"/>
      <c r="BA177" s="85">
        <f t="shared" si="8"/>
        <v>0.87269456834516135</v>
      </c>
      <c r="BB177" s="85">
        <f t="shared" si="9"/>
        <v>1.1392213008970176</v>
      </c>
      <c r="BC177" s="66"/>
      <c r="BD177" s="98" t="str">
        <f t="shared" si="10"/>
        <v>NoValue</v>
      </c>
      <c r="BE177" s="85"/>
      <c r="BF177" s="100" t="str">
        <f t="shared" si="2"/>
        <v>NoValue</v>
      </c>
      <c r="BG177" s="85"/>
      <c r="BH177" s="100" t="str">
        <f t="shared" si="3"/>
        <v>NoValue</v>
      </c>
      <c r="BI177" s="66"/>
      <c r="BJ177" s="165">
        <f t="shared" si="4"/>
        <v>0</v>
      </c>
      <c r="BK177" s="165">
        <f t="shared" si="5"/>
        <v>0</v>
      </c>
      <c r="BL177" s="164"/>
      <c r="BM177" s="164"/>
      <c r="BN177" s="164"/>
      <c r="BO177" s="164"/>
    </row>
    <row r="178" spans="1:67" x14ac:dyDescent="0.2">
      <c r="A178" s="1"/>
      <c r="N178" t="s">
        <v>52</v>
      </c>
      <c r="Q178" t="s">
        <v>128</v>
      </c>
      <c r="U178" s="164"/>
      <c r="V178" s="168" t="s">
        <v>89</v>
      </c>
      <c r="W178" s="165"/>
      <c r="X178" s="166" t="e">
        <f>ROUND(X162,$G$14+1-(1+INT(LOG10(ABS(X162)))))</f>
        <v>#NUM!</v>
      </c>
      <c r="Y178" s="66"/>
      <c r="Z178" s="66"/>
      <c r="AA178" s="164"/>
      <c r="AB178" s="164"/>
      <c r="AC178" s="165" t="s">
        <v>89</v>
      </c>
      <c r="AD178" s="166" t="e">
        <f>ROUND(AD164,$G$14+1-(1+INT(LOG10(ABS(AD164)))))</f>
        <v>#NUM!</v>
      </c>
      <c r="AE178" s="66"/>
      <c r="AF178" s="66"/>
      <c r="AG178" s="164"/>
      <c r="AH178" s="164"/>
      <c r="AI178" s="165" t="s">
        <v>89</v>
      </c>
      <c r="AJ178" s="166" t="e">
        <f>ROUND(AJ164,$G$14+1-(1+INT(LOG10(ABS(AJ164)))))</f>
        <v>#NUM!</v>
      </c>
      <c r="AK178" s="66"/>
      <c r="AL178" s="66"/>
      <c r="AM178" s="164"/>
      <c r="AN178" s="164"/>
      <c r="AO178" s="165" t="s">
        <v>89</v>
      </c>
      <c r="AP178" s="165"/>
      <c r="AQ178" s="66"/>
      <c r="AR178" s="66"/>
      <c r="AS178" s="164"/>
      <c r="AT178" s="164"/>
      <c r="AU178" s="165" t="s">
        <v>89</v>
      </c>
      <c r="AV178" s="166" t="e">
        <f>ROUND(AV161,$G$14+1-(1+INT(LOG10(ABS(AV161)))))</f>
        <v>#NUM!</v>
      </c>
      <c r="AW178" s="66"/>
      <c r="AX178" s="66"/>
      <c r="AY178" s="85">
        <v>23</v>
      </c>
      <c r="AZ178" s="85"/>
      <c r="BA178" s="85">
        <f t="shared" si="8"/>
        <v>0.87787661109347703</v>
      </c>
      <c r="BB178" s="85">
        <f t="shared" si="9"/>
        <v>1.1644374509707227</v>
      </c>
      <c r="BC178" s="66"/>
      <c r="BD178" s="98" t="str">
        <f t="shared" si="10"/>
        <v>NoValue</v>
      </c>
      <c r="BE178" s="85"/>
      <c r="BF178" s="100" t="str">
        <f t="shared" si="2"/>
        <v>NoValue</v>
      </c>
      <c r="BG178" s="85"/>
      <c r="BH178" s="100" t="str">
        <f t="shared" si="3"/>
        <v>NoValue</v>
      </c>
      <c r="BI178" s="66"/>
      <c r="BJ178" s="165">
        <f t="shared" si="4"/>
        <v>0</v>
      </c>
      <c r="BK178" s="165">
        <f t="shared" si="5"/>
        <v>0</v>
      </c>
      <c r="BL178" s="164"/>
      <c r="BM178" s="164"/>
      <c r="BN178" s="164"/>
      <c r="BO178" s="164"/>
    </row>
    <row r="179" spans="1:67" x14ac:dyDescent="0.2">
      <c r="A179" s="1"/>
      <c r="N179" t="s">
        <v>26</v>
      </c>
      <c r="Q179" t="s">
        <v>129</v>
      </c>
      <c r="U179" s="164"/>
      <c r="V179" s="165" t="s">
        <v>113</v>
      </c>
      <c r="W179" s="165"/>
      <c r="X179" s="166"/>
      <c r="Y179" s="66"/>
      <c r="Z179" s="66"/>
      <c r="AA179" s="164"/>
      <c r="AB179" s="164"/>
      <c r="AC179" s="165" t="s">
        <v>113</v>
      </c>
      <c r="AD179" s="166"/>
      <c r="AE179" s="66"/>
      <c r="AF179" s="66"/>
      <c r="AG179" s="164"/>
      <c r="AH179" s="164"/>
      <c r="AI179" s="165" t="s">
        <v>113</v>
      </c>
      <c r="AJ179" s="166"/>
      <c r="AK179" s="66"/>
      <c r="AL179" s="66"/>
      <c r="AM179" s="164"/>
      <c r="AN179" s="164"/>
      <c r="AO179" s="165" t="s">
        <v>113</v>
      </c>
      <c r="AP179" s="165"/>
      <c r="AQ179" s="66"/>
      <c r="AR179" s="66"/>
      <c r="AS179" s="164"/>
      <c r="AT179" s="164"/>
      <c r="AU179" s="165" t="s">
        <v>113</v>
      </c>
      <c r="AV179" s="166">
        <f>ROUND(AV163,$G$14+1-(1+INT(LOG10(ABS(AV163)))))</f>
        <v>4.7270000000000003</v>
      </c>
      <c r="AW179" s="66"/>
      <c r="AX179" s="66"/>
      <c r="AY179" s="85">
        <v>24</v>
      </c>
      <c r="AZ179" s="85"/>
      <c r="BA179" s="85">
        <f t="shared" si="8"/>
        <v>0.8826538438450513</v>
      </c>
      <c r="BB179" s="85">
        <f t="shared" si="9"/>
        <v>1.1883582125351981</v>
      </c>
      <c r="BC179" s="66"/>
      <c r="BD179" s="98" t="str">
        <f t="shared" si="10"/>
        <v>NoValue</v>
      </c>
      <c r="BE179" s="85"/>
      <c r="BF179" s="100" t="str">
        <f t="shared" si="2"/>
        <v>NoValue</v>
      </c>
      <c r="BG179" s="85"/>
      <c r="BH179" s="100" t="str">
        <f t="shared" si="3"/>
        <v>NoValue</v>
      </c>
      <c r="BI179" s="66"/>
      <c r="BJ179" s="165">
        <f t="shared" si="4"/>
        <v>0</v>
      </c>
      <c r="BK179" s="165">
        <f t="shared" si="5"/>
        <v>0</v>
      </c>
      <c r="BL179" s="164"/>
      <c r="BM179" s="164"/>
      <c r="BN179" s="164"/>
      <c r="BO179" s="164"/>
    </row>
    <row r="180" spans="1:67" x14ac:dyDescent="0.2">
      <c r="A180" s="1"/>
      <c r="N180" t="s">
        <v>68</v>
      </c>
      <c r="U180" s="164"/>
      <c r="V180" s="165" t="s">
        <v>114</v>
      </c>
      <c r="W180" s="165"/>
      <c r="X180" s="166">
        <f>ROUND(X164,$G$14+1-(1+INT(LOG10(ABS(X164)))))</f>
        <v>113</v>
      </c>
      <c r="Y180" s="66"/>
      <c r="Z180" s="66"/>
      <c r="AA180" s="164"/>
      <c r="AB180" s="164"/>
      <c r="AC180" s="165" t="s">
        <v>114</v>
      </c>
      <c r="AD180" s="166">
        <f>ROUND(AD166,$G$14+1-(1+INT(LOG10(ABS(AD166)))))</f>
        <v>10.63</v>
      </c>
      <c r="AE180" s="66"/>
      <c r="AF180" s="66"/>
      <c r="AG180" s="164"/>
      <c r="AH180" s="164"/>
      <c r="AI180" s="165" t="s">
        <v>114</v>
      </c>
      <c r="AJ180" s="166"/>
      <c r="AK180" s="66"/>
      <c r="AL180" s="66"/>
      <c r="AM180" s="164"/>
      <c r="AN180" s="164"/>
      <c r="AO180" s="165" t="s">
        <v>114</v>
      </c>
      <c r="AP180" s="165"/>
      <c r="AQ180" s="66"/>
      <c r="AR180" s="66"/>
      <c r="AS180" s="164"/>
      <c r="AT180" s="164"/>
      <c r="AU180" s="165" t="s">
        <v>114</v>
      </c>
      <c r="AV180" s="166" t="e">
        <f>ROUND(AV164,$G$14+1-(1+INT(LOG10(ABS(AV164)))))</f>
        <v>#NUM!</v>
      </c>
      <c r="AW180" s="66"/>
      <c r="AX180" s="66"/>
      <c r="AY180" s="85">
        <v>25</v>
      </c>
      <c r="AZ180" s="85"/>
      <c r="BA180" s="85">
        <f t="shared" si="8"/>
        <v>0.88707185499315677</v>
      </c>
      <c r="BB180" s="85">
        <f t="shared" si="9"/>
        <v>1.2111020651821225</v>
      </c>
      <c r="BC180" s="66"/>
      <c r="BD180" s="98" t="str">
        <f t="shared" si="10"/>
        <v>NoValue</v>
      </c>
      <c r="BE180" s="85"/>
      <c r="BF180" s="100" t="str">
        <f t="shared" si="2"/>
        <v>NoValue</v>
      </c>
      <c r="BG180" s="85"/>
      <c r="BH180" s="100" t="str">
        <f t="shared" si="3"/>
        <v>NoValue</v>
      </c>
      <c r="BI180" s="66"/>
      <c r="BJ180" s="165">
        <f t="shared" si="4"/>
        <v>0</v>
      </c>
      <c r="BK180" s="165">
        <f t="shared" si="5"/>
        <v>0</v>
      </c>
      <c r="BL180" s="164"/>
      <c r="BM180" s="164"/>
      <c r="BN180" s="164"/>
      <c r="BO180" s="164"/>
    </row>
    <row r="181" spans="1:67" x14ac:dyDescent="0.2">
      <c r="A181" s="1"/>
      <c r="N181" t="s">
        <v>51</v>
      </c>
      <c r="Q181" s="183">
        <f>T38</f>
        <v>0</v>
      </c>
      <c r="U181" s="164"/>
      <c r="V181" s="165"/>
      <c r="W181" s="165"/>
      <c r="X181" s="166"/>
      <c r="Y181" s="66"/>
      <c r="Z181" s="66"/>
      <c r="AA181" s="164"/>
      <c r="AB181" s="164"/>
      <c r="AC181" s="165"/>
      <c r="AD181" s="166"/>
      <c r="AE181" s="66"/>
      <c r="AF181" s="66"/>
      <c r="AG181" s="164"/>
      <c r="AH181" s="164"/>
      <c r="AI181" s="165"/>
      <c r="AJ181" s="166"/>
      <c r="AK181" s="66"/>
      <c r="AL181" s="66"/>
      <c r="AM181" s="164"/>
      <c r="AN181" s="164"/>
      <c r="AO181" s="165"/>
      <c r="AP181" s="165"/>
      <c r="AQ181" s="66"/>
      <c r="AR181" s="66"/>
      <c r="AS181" s="164"/>
      <c r="AT181" s="164"/>
      <c r="AU181" s="165"/>
      <c r="AV181" s="166">
        <f>ROUND(AV165,$G$14+1-(1+INT(LOG10(ABS(AV165)))))</f>
        <v>113</v>
      </c>
      <c r="AW181" s="66"/>
      <c r="AX181" s="66"/>
      <c r="AY181" s="85">
        <v>26</v>
      </c>
      <c r="AZ181" s="85"/>
      <c r="BA181" s="85">
        <f t="shared" si="8"/>
        <v>0.89116964423921519</v>
      </c>
      <c r="BB181" s="85">
        <f t="shared" si="9"/>
        <v>1.2327723459484285</v>
      </c>
      <c r="BC181" s="66"/>
      <c r="BD181" s="98" t="str">
        <f t="shared" si="10"/>
        <v>NoValue</v>
      </c>
      <c r="BE181" s="85"/>
      <c r="BF181" s="100" t="str">
        <f t="shared" si="2"/>
        <v>NoValue</v>
      </c>
      <c r="BG181" s="85"/>
      <c r="BH181" s="100" t="str">
        <f t="shared" si="3"/>
        <v>NoValue</v>
      </c>
      <c r="BI181" s="66"/>
      <c r="BJ181" s="165">
        <f t="shared" si="4"/>
        <v>0</v>
      </c>
      <c r="BK181" s="165">
        <f t="shared" si="5"/>
        <v>0</v>
      </c>
      <c r="BL181" s="164"/>
      <c r="BM181" s="164"/>
      <c r="BN181" s="164"/>
      <c r="BO181" s="164"/>
    </row>
    <row r="182" spans="1:67" x14ac:dyDescent="0.2">
      <c r="A182" s="1"/>
      <c r="N182" t="s">
        <v>27</v>
      </c>
      <c r="U182" s="164"/>
      <c r="V182" s="165"/>
      <c r="W182" s="165"/>
      <c r="X182" s="166" t="e">
        <f>ROUND(X166,$G$14+1-(1+INT(LOG10(ABS(X166)))))</f>
        <v>#NUM!</v>
      </c>
      <c r="Y182" s="66"/>
      <c r="Z182" s="66"/>
      <c r="AA182" s="164"/>
      <c r="AB182" s="164"/>
      <c r="AC182" s="165"/>
      <c r="AD182" s="166" t="e">
        <f>ROUND(AD168,$G$14+1-(1+INT(LOG10(ABS(AD168)))))</f>
        <v>#NUM!</v>
      </c>
      <c r="AE182" s="66"/>
      <c r="AF182" s="66"/>
      <c r="AG182" s="164"/>
      <c r="AH182" s="164"/>
      <c r="AI182" s="165"/>
      <c r="AJ182" s="166" t="e">
        <f>ROUND(AJ168,$G$14+1-(1+INT(LOG10(ABS(AJ168)))))</f>
        <v>#NUM!</v>
      </c>
      <c r="AK182" s="66"/>
      <c r="AL182" s="66"/>
      <c r="AM182" s="164"/>
      <c r="AN182" s="164"/>
      <c r="AO182" s="165"/>
      <c r="AP182" s="165"/>
      <c r="AQ182" s="66"/>
      <c r="AR182" s="66"/>
      <c r="AS182" s="164"/>
      <c r="AT182" s="164"/>
      <c r="AU182" s="165"/>
      <c r="AV182" s="166" t="e">
        <f>ROUND(AV166,$G$14+1-(1+INT(LOG10(ABS(AV166)))))</f>
        <v>#NUM!</v>
      </c>
      <c r="AW182" s="66"/>
      <c r="AX182" s="66"/>
      <c r="AY182" s="85">
        <v>27</v>
      </c>
      <c r="AZ182" s="85"/>
      <c r="BA182" s="85">
        <f t="shared" si="8"/>
        <v>0.89498076982365571</v>
      </c>
      <c r="BB182" s="85">
        <f t="shared" si="9"/>
        <v>1.2534596897057095</v>
      </c>
      <c r="BC182" s="66"/>
      <c r="BD182" s="98" t="str">
        <f t="shared" si="10"/>
        <v>NoValue</v>
      </c>
      <c r="BE182" s="85"/>
      <c r="BF182" s="100" t="str">
        <f t="shared" si="2"/>
        <v>NoValue</v>
      </c>
      <c r="BG182" s="85"/>
      <c r="BH182" s="100" t="str">
        <f t="shared" si="3"/>
        <v>NoValue</v>
      </c>
      <c r="BI182" s="66"/>
      <c r="BJ182" s="165">
        <f t="shared" si="4"/>
        <v>0</v>
      </c>
      <c r="BK182" s="165">
        <f t="shared" si="5"/>
        <v>0</v>
      </c>
      <c r="BL182" s="164"/>
      <c r="BM182" s="164"/>
      <c r="BN182" s="164"/>
      <c r="BO182" s="164"/>
    </row>
    <row r="183" spans="1:67" x14ac:dyDescent="0.2">
      <c r="A183" s="1"/>
      <c r="N183" t="s">
        <v>72</v>
      </c>
      <c r="U183" s="164"/>
      <c r="V183" s="165"/>
      <c r="W183" s="165"/>
      <c r="X183" s="166"/>
      <c r="Y183" s="66"/>
      <c r="Z183" s="66"/>
      <c r="AA183" s="164"/>
      <c r="AB183" s="164"/>
      <c r="AC183" s="165"/>
      <c r="AD183" s="166"/>
      <c r="AE183" s="66"/>
      <c r="AF183" s="66"/>
      <c r="AG183" s="164"/>
      <c r="AH183" s="164"/>
      <c r="AI183" s="165"/>
      <c r="AJ183" s="166"/>
      <c r="AK183" s="66"/>
      <c r="AL183" s="66"/>
      <c r="AM183" s="164"/>
      <c r="AN183" s="164"/>
      <c r="AO183" s="165"/>
      <c r="AP183" s="165"/>
      <c r="AQ183" s="66"/>
      <c r="AR183" s="66"/>
      <c r="AS183" s="164"/>
      <c r="AT183" s="164"/>
      <c r="AU183" s="165"/>
      <c r="AV183" s="166" t="e">
        <f>ROUND(AV168,$G$14+1-(1+INT(LOG10(ABS(AV168)))))</f>
        <v>#DIV/0!</v>
      </c>
      <c r="AW183" s="66"/>
      <c r="AX183" s="66"/>
      <c r="AY183" s="85">
        <v>28</v>
      </c>
      <c r="AZ183" s="85"/>
      <c r="BA183" s="85">
        <f t="shared" si="8"/>
        <v>0.89853426442727535</v>
      </c>
      <c r="BB183" s="85">
        <f t="shared" si="9"/>
        <v>1.2732440010981565</v>
      </c>
      <c r="BC183" s="66"/>
      <c r="BD183" s="98" t="str">
        <f t="shared" si="10"/>
        <v>NoValue</v>
      </c>
      <c r="BE183" s="85"/>
      <c r="BF183" s="100" t="str">
        <f t="shared" si="2"/>
        <v>NoValue</v>
      </c>
      <c r="BG183" s="85"/>
      <c r="BH183" s="100" t="str">
        <f t="shared" si="3"/>
        <v>NoValue</v>
      </c>
      <c r="BI183" s="66"/>
      <c r="BJ183" s="165">
        <f t="shared" si="4"/>
        <v>0</v>
      </c>
      <c r="BK183" s="165">
        <f t="shared" si="5"/>
        <v>0</v>
      </c>
      <c r="BL183" s="164"/>
      <c r="BM183" s="164"/>
      <c r="BN183" s="164"/>
      <c r="BO183" s="164"/>
    </row>
    <row r="184" spans="1:67" x14ac:dyDescent="0.2">
      <c r="A184" s="1"/>
      <c r="N184" t="s">
        <v>28</v>
      </c>
      <c r="U184" s="164"/>
      <c r="V184" s="165"/>
      <c r="W184" s="165"/>
      <c r="X184" s="166" t="e">
        <f>ROUND(X168,$G$14+1-(1+INT(LOG10(ABS(X168)))))</f>
        <v>#NUM!</v>
      </c>
      <c r="Y184" s="66"/>
      <c r="Z184" s="66"/>
      <c r="AA184" s="164"/>
      <c r="AB184" s="164"/>
      <c r="AC184" s="165"/>
      <c r="AD184" s="166"/>
      <c r="AE184" s="66"/>
      <c r="AF184" s="66"/>
      <c r="AG184" s="164"/>
      <c r="AH184" s="164"/>
      <c r="AI184" s="165"/>
      <c r="AJ184" s="166"/>
      <c r="AK184" s="66"/>
      <c r="AL184" s="66"/>
      <c r="AM184" s="164"/>
      <c r="AN184" s="164"/>
      <c r="AO184" s="165"/>
      <c r="AP184" s="165"/>
      <c r="AQ184" s="66"/>
      <c r="AR184" s="66"/>
      <c r="AS184" s="164"/>
      <c r="AT184" s="164"/>
      <c r="AU184" s="165"/>
      <c r="AV184" s="166" t="e">
        <f>ROUND(AV169,$G$14+1-(1+INT(LOG10(ABS(AV169)))))</f>
        <v>#DIV/0!</v>
      </c>
      <c r="AW184" s="66"/>
      <c r="AX184" s="66"/>
      <c r="AY184" s="85">
        <v>29</v>
      </c>
      <c r="AZ184" s="85"/>
      <c r="BA184" s="85">
        <f t="shared" si="8"/>
        <v>0.9018553723227043</v>
      </c>
      <c r="BB184" s="85">
        <f t="shared" si="9"/>
        <v>1.2921960613294459</v>
      </c>
      <c r="BC184" s="66"/>
      <c r="BD184" s="98" t="str">
        <f t="shared" si="10"/>
        <v>NoValue</v>
      </c>
      <c r="BE184" s="85"/>
      <c r="BF184" s="100" t="str">
        <f t="shared" si="2"/>
        <v>NoValue</v>
      </c>
      <c r="BG184" s="85"/>
      <c r="BH184" s="100" t="str">
        <f t="shared" si="3"/>
        <v>NoValue</v>
      </c>
      <c r="BI184" s="66"/>
      <c r="BJ184" s="165">
        <f t="shared" si="4"/>
        <v>0</v>
      </c>
      <c r="BK184" s="165">
        <f t="shared" si="5"/>
        <v>0</v>
      </c>
      <c r="BL184" s="164"/>
      <c r="BM184" s="164"/>
      <c r="BN184" s="164"/>
      <c r="BO184" s="164"/>
    </row>
    <row r="185" spans="1:67" x14ac:dyDescent="0.2">
      <c r="A185" s="1"/>
      <c r="N185" t="s">
        <v>35</v>
      </c>
      <c r="U185" s="164"/>
      <c r="V185" s="165"/>
      <c r="W185" s="165"/>
      <c r="X185" s="166"/>
      <c r="Y185" s="66"/>
      <c r="Z185" s="66"/>
      <c r="AA185" s="164"/>
      <c r="AB185" s="164"/>
      <c r="AC185" s="165"/>
      <c r="AD185" s="166"/>
      <c r="AE185" s="66"/>
      <c r="AF185" s="66"/>
      <c r="AG185" s="164"/>
      <c r="AH185" s="164"/>
      <c r="AI185" s="165"/>
      <c r="AJ185" s="166"/>
      <c r="AK185" s="66"/>
      <c r="AL185" s="66"/>
      <c r="AM185" s="164"/>
      <c r="AN185" s="164"/>
      <c r="AO185" s="165"/>
      <c r="AP185" s="165"/>
      <c r="AQ185" s="66"/>
      <c r="AR185" s="66"/>
      <c r="AS185" s="164"/>
      <c r="AT185" s="164"/>
      <c r="AU185" s="165"/>
      <c r="AV185" s="166" t="e">
        <f>ROUND(AV170,$G$14+1-(1+INT(LOG10(ABS(AV170)))))</f>
        <v>#DIV/0!</v>
      </c>
      <c r="AW185" s="66"/>
      <c r="AX185" s="66"/>
      <c r="AY185" s="85">
        <v>30</v>
      </c>
      <c r="AZ185" s="85"/>
      <c r="BA185" s="85">
        <f t="shared" si="8"/>
        <v>0.90496614714469592</v>
      </c>
      <c r="BB185" s="85">
        <f t="shared" si="9"/>
        <v>1.3103788475750047</v>
      </c>
      <c r="BC185" s="66"/>
      <c r="BD185" s="98" t="str">
        <f t="shared" si="10"/>
        <v>NoValue</v>
      </c>
      <c r="BE185" s="85"/>
      <c r="BF185" s="100" t="str">
        <f t="shared" si="2"/>
        <v>NoValue</v>
      </c>
      <c r="BG185" s="85"/>
      <c r="BH185" s="100" t="str">
        <f t="shared" si="3"/>
        <v>NoValue</v>
      </c>
      <c r="BI185" s="66"/>
      <c r="BJ185" s="165">
        <f t="shared" si="4"/>
        <v>0</v>
      </c>
      <c r="BK185" s="165">
        <f t="shared" si="5"/>
        <v>0</v>
      </c>
      <c r="BL185" s="164"/>
      <c r="BM185" s="164"/>
      <c r="BN185" s="164"/>
      <c r="BO185" s="164"/>
    </row>
    <row r="186" spans="1:67" x14ac:dyDescent="0.2">
      <c r="A186" s="1"/>
      <c r="N186" t="s">
        <v>29</v>
      </c>
      <c r="U186" s="164"/>
      <c r="V186" s="165"/>
      <c r="W186" s="165"/>
      <c r="X186" s="166">
        <f>ROUND(X172,$G$14+1-(1+INT(LOG10(ABS(X172)))))</f>
        <v>1</v>
      </c>
      <c r="Y186" s="66"/>
      <c r="Z186" s="66"/>
      <c r="AA186" s="164"/>
      <c r="AB186" s="164"/>
      <c r="AC186" s="165"/>
      <c r="AD186" s="166">
        <f>ROUND(AD172,$G$14+1-(1+INT(LOG10(ABS(AD172)))))</f>
        <v>1</v>
      </c>
      <c r="AE186" s="66"/>
      <c r="AF186" s="66"/>
      <c r="AG186" s="164"/>
      <c r="AH186" s="164"/>
      <c r="AI186" s="165"/>
      <c r="AJ186" s="166">
        <f>ROUND(AJ172,$G$14+1-(1+INT(LOG10(ABS(AJ172)))))</f>
        <v>1</v>
      </c>
      <c r="AK186" s="66"/>
      <c r="AL186" s="66"/>
      <c r="AM186" s="164"/>
      <c r="AN186" s="164"/>
      <c r="AO186" s="165"/>
      <c r="AP186" s="166">
        <f>ROUND(AP172,$G$14+1-(1+INT(LOG10(ABS(AP172)))))</f>
        <v>5.6210000000000004</v>
      </c>
      <c r="AQ186" s="66"/>
      <c r="AR186" s="66"/>
      <c r="AS186" s="164"/>
      <c r="AT186" s="164"/>
      <c r="AU186" s="165"/>
      <c r="AV186" s="166" t="e">
        <f>ROUND(AV172,$G$14+1-(1+INT(LOG10(ABS(AV172)))))</f>
        <v>#DIV/0!</v>
      </c>
      <c r="AW186" s="66"/>
      <c r="AX186" s="66"/>
      <c r="AY186" s="85">
        <v>31</v>
      </c>
      <c r="AZ186" s="85"/>
      <c r="BA186" s="85">
        <f t="shared" si="8"/>
        <v>0.90788594005267631</v>
      </c>
      <c r="BB186" s="85">
        <f t="shared" si="9"/>
        <v>1.3278486242115126</v>
      </c>
      <c r="BC186" s="66"/>
      <c r="BD186" s="98" t="str">
        <f t="shared" si="10"/>
        <v>NoValue</v>
      </c>
      <c r="BE186" s="85"/>
      <c r="BF186" s="100" t="str">
        <f t="shared" si="2"/>
        <v>NoValue</v>
      </c>
      <c r="BG186" s="85"/>
      <c r="BH186" s="100" t="str">
        <f t="shared" si="3"/>
        <v>NoValue</v>
      </c>
      <c r="BI186" s="66"/>
      <c r="BJ186" s="165">
        <f t="shared" si="4"/>
        <v>0</v>
      </c>
      <c r="BK186" s="165">
        <f t="shared" si="5"/>
        <v>0</v>
      </c>
      <c r="BL186" s="164"/>
      <c r="BM186" s="164"/>
      <c r="BN186" s="164"/>
      <c r="BO186" s="164"/>
    </row>
    <row r="187" spans="1:67" x14ac:dyDescent="0.2">
      <c r="A187" s="1"/>
      <c r="N187" t="s">
        <v>30</v>
      </c>
      <c r="U187" s="164"/>
      <c r="V187" s="165"/>
      <c r="W187" s="165"/>
      <c r="X187" s="166"/>
      <c r="Y187" s="66"/>
      <c r="Z187" s="66"/>
      <c r="AA187" s="164"/>
      <c r="AB187" s="164"/>
      <c r="AC187" s="165"/>
      <c r="AD187" s="166"/>
      <c r="AE187" s="66"/>
      <c r="AF187" s="66"/>
      <c r="AG187" s="164"/>
      <c r="AH187" s="164"/>
      <c r="AI187" s="165"/>
      <c r="AJ187" s="166"/>
      <c r="AK187" s="66"/>
      <c r="AL187" s="66"/>
      <c r="AM187" s="164"/>
      <c r="AN187" s="164"/>
      <c r="AO187" s="165"/>
      <c r="AP187" s="166"/>
      <c r="AQ187" s="66"/>
      <c r="AR187" s="66"/>
      <c r="AS187" s="164"/>
      <c r="AT187" s="164"/>
      <c r="AU187" s="165"/>
      <c r="AV187" s="165"/>
      <c r="AW187" s="66"/>
      <c r="AX187" s="66"/>
      <c r="AY187" s="85">
        <v>32</v>
      </c>
      <c r="AZ187" s="85"/>
      <c r="BA187" s="85">
        <f t="shared" si="8"/>
        <v>0.9106318010137352</v>
      </c>
      <c r="BB187" s="85">
        <f t="shared" si="9"/>
        <v>1.3446558513627329</v>
      </c>
      <c r="BC187" s="66"/>
      <c r="BD187" s="98" t="str">
        <f t="shared" si="10"/>
        <v>NoValue</v>
      </c>
      <c r="BE187" s="85"/>
      <c r="BF187" s="100" t="str">
        <f t="shared" si="2"/>
        <v>NoValue</v>
      </c>
      <c r="BG187" s="85"/>
      <c r="BH187" s="100" t="str">
        <f t="shared" si="3"/>
        <v>NoValue</v>
      </c>
      <c r="BI187" s="66"/>
      <c r="BJ187" s="165">
        <f t="shared" si="4"/>
        <v>0</v>
      </c>
      <c r="BK187" s="165">
        <f t="shared" si="5"/>
        <v>0</v>
      </c>
      <c r="BL187" s="164"/>
      <c r="BM187" s="164"/>
      <c r="BN187" s="164"/>
      <c r="BO187" s="164"/>
    </row>
    <row r="188" spans="1:67" x14ac:dyDescent="0.2">
      <c r="A188" s="1"/>
      <c r="N188" t="s">
        <v>70</v>
      </c>
      <c r="U188" s="164"/>
      <c r="V188" s="165"/>
      <c r="W188" s="165"/>
      <c r="X188" s="166">
        <f>ROUND(X174,$G$14-(1+INT(LOG10(ABS(X174)))))</f>
        <v>113</v>
      </c>
      <c r="Y188" s="66"/>
      <c r="Z188" s="66"/>
      <c r="AA188" s="164"/>
      <c r="AB188" s="164"/>
      <c r="AC188" s="165"/>
      <c r="AD188" s="166">
        <f>ROUND(AD174,$G$14-(1+INT(LOG10(ABS(AD174)))))</f>
        <v>113</v>
      </c>
      <c r="AE188" s="66"/>
      <c r="AF188" s="66"/>
      <c r="AG188" s="164"/>
      <c r="AH188" s="164"/>
      <c r="AI188" s="165"/>
      <c r="AJ188" s="166">
        <f>ROUND(AJ174,$G$14-(1+INT(LOG10(ABS(AJ174)))))</f>
        <v>113</v>
      </c>
      <c r="AK188" s="66"/>
      <c r="AL188" s="66"/>
      <c r="AM188" s="164"/>
      <c r="AN188" s="164"/>
      <c r="AO188" s="165"/>
      <c r="AP188" s="166">
        <f>ROUND(AP174,$G$14-(1+INT(LOG10(ABS(AP174)))))</f>
        <v>635</v>
      </c>
      <c r="AQ188" s="66"/>
      <c r="AR188" s="66"/>
      <c r="AS188" s="164"/>
      <c r="AT188" s="164"/>
      <c r="AU188" s="165"/>
      <c r="AV188" s="166" t="e">
        <f>ROUND(AV174,$G$14+1-(1+INT(LOG10(ABS(AV174)))))</f>
        <v>#DIV/0!</v>
      </c>
      <c r="AW188" s="66"/>
      <c r="AX188" s="66"/>
      <c r="AY188" s="85">
        <v>33</v>
      </c>
      <c r="AZ188" s="85"/>
      <c r="BA188" s="85">
        <f t="shared" si="8"/>
        <v>0.91321881070852506</v>
      </c>
      <c r="BB188" s="85">
        <f t="shared" si="9"/>
        <v>1.3608459460609088</v>
      </c>
      <c r="BC188" s="66"/>
      <c r="BD188" s="98" t="str">
        <f t="shared" si="10"/>
        <v>NoValue</v>
      </c>
      <c r="BE188" s="85"/>
      <c r="BF188" s="100" t="str">
        <f t="shared" ref="BF188:BF219" si="11">IF(BD188="NoValue","NoValue",POWER(BD188-$X$160,2))</f>
        <v>NoValue</v>
      </c>
      <c r="BG188" s="85"/>
      <c r="BH188" s="100" t="str">
        <f t="shared" ref="BH188:BH219" si="12">IF(BF188="NoValue","NoValue",POWER(D52-$AJ$162,2))</f>
        <v>NoValue</v>
      </c>
      <c r="BI188" s="66"/>
      <c r="BJ188" s="165">
        <f t="shared" ref="BJ188:BJ219" si="13">IF(D52="ND",0,D52)</f>
        <v>0</v>
      </c>
      <c r="BK188" s="165">
        <f t="shared" ref="BK188:BK219" si="14">IF(D52="ND",1,D52)</f>
        <v>0</v>
      </c>
      <c r="BL188" s="164"/>
      <c r="BM188" s="164"/>
      <c r="BN188" s="164"/>
      <c r="BO188" s="164"/>
    </row>
    <row r="189" spans="1:67" x14ac:dyDescent="0.2">
      <c r="A189" s="1"/>
      <c r="N189" t="s">
        <v>71</v>
      </c>
      <c r="U189" s="164"/>
      <c r="V189" s="164"/>
      <c r="W189" s="164"/>
      <c r="X189" s="169"/>
      <c r="Y189" s="66"/>
      <c r="Z189" s="66"/>
      <c r="AA189" s="164"/>
      <c r="AB189" s="164"/>
      <c r="AC189" s="164"/>
      <c r="AD189" s="169"/>
      <c r="AE189" s="66"/>
      <c r="AF189" s="66"/>
      <c r="AG189" s="164"/>
      <c r="AH189" s="164"/>
      <c r="AI189" s="164"/>
      <c r="AJ189" s="169"/>
      <c r="AK189" s="66"/>
      <c r="AL189" s="66"/>
      <c r="AM189" s="164"/>
      <c r="AN189" s="164"/>
      <c r="AO189" s="164"/>
      <c r="AP189" s="169"/>
      <c r="AQ189" s="66"/>
      <c r="AR189" s="66"/>
      <c r="AS189" s="164"/>
      <c r="AT189" s="164"/>
      <c r="AU189" s="164"/>
      <c r="AV189" s="164"/>
      <c r="AW189" s="66"/>
      <c r="AX189" s="66"/>
      <c r="AY189" s="85">
        <v>34</v>
      </c>
      <c r="AZ189" s="85"/>
      <c r="BA189" s="85">
        <f t="shared" si="8"/>
        <v>0.91566035664937462</v>
      </c>
      <c r="BB189" s="85">
        <f t="shared" si="9"/>
        <v>1.376459923646937</v>
      </c>
      <c r="BC189" s="66"/>
      <c r="BD189" s="98" t="str">
        <f t="shared" si="10"/>
        <v>NoValue</v>
      </c>
      <c r="BE189" s="85"/>
      <c r="BF189" s="100" t="str">
        <f t="shared" si="11"/>
        <v>NoValue</v>
      </c>
      <c r="BG189" s="85"/>
      <c r="BH189" s="100" t="str">
        <f t="shared" si="12"/>
        <v>NoValue</v>
      </c>
      <c r="BI189" s="66"/>
      <c r="BJ189" s="165">
        <f t="shared" si="13"/>
        <v>0</v>
      </c>
      <c r="BK189" s="165">
        <f t="shared" si="14"/>
        <v>0</v>
      </c>
      <c r="BL189" s="164"/>
      <c r="BM189" s="164"/>
      <c r="BN189" s="164"/>
      <c r="BO189" s="164"/>
    </row>
    <row r="190" spans="1:67" x14ac:dyDescent="0.2">
      <c r="A190" s="1"/>
      <c r="N190" t="s">
        <v>74</v>
      </c>
      <c r="Q190" s="295" t="s">
        <v>4</v>
      </c>
      <c r="R190" s="295"/>
      <c r="S190" s="295"/>
      <c r="T190" s="295"/>
      <c r="U190" s="164"/>
      <c r="V190" s="165">
        <f>IF(G16=95,VLOOKUP(X156,AY156:BB275,AY156+3),VLOOKUP(X156,AY282:BB401,AY282+3))</f>
        <v>-0.78767481954636798</v>
      </c>
      <c r="W190" s="165"/>
      <c r="X190" s="166">
        <f>ROUND(V190,$G$14+1-(1+INT(LOG10(ABS(V190)))))</f>
        <v>-0.78769999999999996</v>
      </c>
      <c r="Y190" s="66"/>
      <c r="Z190" s="66"/>
      <c r="AA190" s="164"/>
      <c r="AB190" s="164"/>
      <c r="AC190" s="165">
        <f>IF(G16=95,VLOOKUP(AD156,AY156:BB275,AY156+3),VLOOKUP(AD156,AY282:BB401,AY282+3))</f>
        <v>-0.78767481954636798</v>
      </c>
      <c r="AD190" s="166">
        <f>ROUND(AC190,$G$14+1-(1+INT(LOG10(ABS(AC190)))))</f>
        <v>-0.78769999999999996</v>
      </c>
      <c r="AE190" s="66"/>
      <c r="AF190" s="66"/>
      <c r="AG190" s="164"/>
      <c r="AH190" s="164"/>
      <c r="AI190" s="165">
        <f>IF(G16=95,VLOOKUP(AJ156,AY156:BB275,AY156+3),VLOOKUP(AJ156,AY282:BB401,AY282+3))</f>
        <v>-0.78767481954636798</v>
      </c>
      <c r="AJ190" s="166">
        <f>ROUND(AI190,$G$14+1-(1+INT(LOG10(ABS(AI190)))))</f>
        <v>-0.78769999999999996</v>
      </c>
      <c r="AK190" s="66"/>
      <c r="AL190" s="66"/>
      <c r="AM190" s="164"/>
      <c r="AN190" s="164"/>
      <c r="AO190" s="165">
        <f>IF(G16=95,VLOOKUP(AP156,AY156:BB275,AY156+3),VLOOKUP(AP156,AY282:BB401,AY282+3))</f>
        <v>-0.78767481954636798</v>
      </c>
      <c r="AP190" s="166">
        <f>ROUND(AO190,$G$14+1-(1+INT(LOG10(ABS(AO190)))))</f>
        <v>-0.78769999999999996</v>
      </c>
      <c r="AQ190" s="66"/>
      <c r="AR190" s="66"/>
      <c r="AS190" s="164"/>
      <c r="AT190" s="164"/>
      <c r="AU190" s="165">
        <f>IF(G16=95,VLOOKUP(AV156,AY156:BB275,AY156+3),VLOOKUP(AV156,AY282:BB401,AY282+3))</f>
        <v>-0.78767481954636798</v>
      </c>
      <c r="AV190" s="166">
        <f>ROUND(AU190,$G$14+1-(1+INT(LOG10(ABS(AU190)))))</f>
        <v>-0.78769999999999996</v>
      </c>
      <c r="AW190" s="66"/>
      <c r="AX190" s="66"/>
      <c r="AY190" s="85">
        <v>35</v>
      </c>
      <c r="AZ190" s="85"/>
      <c r="BA190" s="85">
        <f t="shared" si="8"/>
        <v>0.91796836414332961</v>
      </c>
      <c r="BB190" s="85">
        <f t="shared" si="9"/>
        <v>1.3915349412007822</v>
      </c>
      <c r="BC190" s="66"/>
      <c r="BD190" s="98" t="str">
        <f t="shared" si="10"/>
        <v>NoValue</v>
      </c>
      <c r="BE190" s="85"/>
      <c r="BF190" s="100" t="str">
        <f t="shared" si="11"/>
        <v>NoValue</v>
      </c>
      <c r="BG190" s="85"/>
      <c r="BH190" s="100" t="str">
        <f t="shared" si="12"/>
        <v>NoValue</v>
      </c>
      <c r="BI190" s="66"/>
      <c r="BJ190" s="165">
        <f t="shared" si="13"/>
        <v>0</v>
      </c>
      <c r="BK190" s="165">
        <f t="shared" si="14"/>
        <v>0</v>
      </c>
      <c r="BL190" s="164"/>
      <c r="BM190" s="164"/>
      <c r="BN190" s="164"/>
      <c r="BO190" s="164"/>
    </row>
    <row r="191" spans="1:67" x14ac:dyDescent="0.2">
      <c r="A191" s="1"/>
      <c r="N191" t="s">
        <v>31</v>
      </c>
      <c r="Q191" s="295"/>
      <c r="R191" s="295"/>
      <c r="S191" s="295"/>
      <c r="T191" s="295"/>
      <c r="U191" s="164"/>
      <c r="V191" s="165"/>
      <c r="W191" s="165"/>
      <c r="X191" s="166"/>
      <c r="Y191" s="66"/>
      <c r="Z191" s="66"/>
      <c r="AA191" s="164"/>
      <c r="AB191" s="164"/>
      <c r="AC191" s="165"/>
      <c r="AD191" s="166"/>
      <c r="AE191" s="66"/>
      <c r="AF191" s="66"/>
      <c r="AG191" s="164"/>
      <c r="AH191" s="164"/>
      <c r="AI191" s="165"/>
      <c r="AJ191" s="166"/>
      <c r="AK191" s="66"/>
      <c r="AL191" s="66"/>
      <c r="AM191" s="164"/>
      <c r="AN191" s="164"/>
      <c r="AO191" s="165"/>
      <c r="AP191" s="166"/>
      <c r="AQ191" s="66"/>
      <c r="AR191" s="66"/>
      <c r="AS191" s="164"/>
      <c r="AT191" s="164"/>
      <c r="AU191" s="165"/>
      <c r="AV191" s="166"/>
      <c r="AW191" s="66"/>
      <c r="AX191" s="66"/>
      <c r="AY191" s="85">
        <v>36</v>
      </c>
      <c r="AZ191" s="85"/>
      <c r="BA191" s="85">
        <f t="shared" si="8"/>
        <v>0.92015349048010564</v>
      </c>
      <c r="BB191" s="85">
        <f t="shared" si="9"/>
        <v>1.4061047603231105</v>
      </c>
      <c r="BC191" s="66"/>
      <c r="BD191" s="98" t="str">
        <f t="shared" si="10"/>
        <v>NoValue</v>
      </c>
      <c r="BE191" s="85"/>
      <c r="BF191" s="100" t="str">
        <f t="shared" si="11"/>
        <v>NoValue</v>
      </c>
      <c r="BG191" s="85"/>
      <c r="BH191" s="100" t="str">
        <f t="shared" si="12"/>
        <v>NoValue</v>
      </c>
      <c r="BI191" s="66"/>
      <c r="BJ191" s="165">
        <f t="shared" si="13"/>
        <v>0</v>
      </c>
      <c r="BK191" s="165">
        <f t="shared" si="14"/>
        <v>0</v>
      </c>
      <c r="BL191" s="164"/>
      <c r="BM191" s="164"/>
      <c r="BN191" s="164"/>
      <c r="BO191" s="164"/>
    </row>
    <row r="192" spans="1:67" x14ac:dyDescent="0.2">
      <c r="A192" s="1"/>
      <c r="Q192" s="295"/>
      <c r="R192" s="295"/>
      <c r="S192" s="295"/>
      <c r="T192" s="295"/>
      <c r="U192" s="164"/>
      <c r="V192" s="165">
        <f>MAX(D20:D138)</f>
        <v>113</v>
      </c>
      <c r="W192" s="165"/>
      <c r="X192" s="166"/>
      <c r="Y192" s="66"/>
      <c r="Z192" s="106"/>
      <c r="AA192" s="164"/>
      <c r="AB192" s="164"/>
      <c r="AC192" s="165">
        <f>MAX(D20:D138)</f>
        <v>113</v>
      </c>
      <c r="AD192" s="166"/>
      <c r="AE192" s="66"/>
      <c r="AF192" s="66"/>
      <c r="AG192" s="164"/>
      <c r="AH192" s="164"/>
      <c r="AI192" s="165">
        <f>MAX(D20:D138)</f>
        <v>113</v>
      </c>
      <c r="AJ192" s="166"/>
      <c r="AK192" s="66"/>
      <c r="AL192" s="66"/>
      <c r="AM192" s="164"/>
      <c r="AN192" s="164"/>
      <c r="AO192" s="165">
        <f>MAX(D20:D138)</f>
        <v>113</v>
      </c>
      <c r="AP192" s="166"/>
      <c r="AQ192" s="66"/>
      <c r="AR192" s="66"/>
      <c r="AS192" s="164"/>
      <c r="AT192" s="164"/>
      <c r="AU192" s="165">
        <f>MAX(D20:D138)</f>
        <v>113</v>
      </c>
      <c r="AV192" s="166"/>
      <c r="AW192" s="66"/>
      <c r="AX192" s="66"/>
      <c r="AY192" s="85">
        <v>37</v>
      </c>
      <c r="AZ192" s="85"/>
      <c r="BA192" s="85">
        <f t="shared" si="8"/>
        <v>0.92222528899486211</v>
      </c>
      <c r="BB192" s="85">
        <f t="shared" si="9"/>
        <v>1.420200143133779</v>
      </c>
      <c r="BC192" s="66"/>
      <c r="BD192" s="98" t="str">
        <f t="shared" si="10"/>
        <v>NoValue</v>
      </c>
      <c r="BE192" s="85"/>
      <c r="BF192" s="100" t="str">
        <f t="shared" si="11"/>
        <v>NoValue</v>
      </c>
      <c r="BG192" s="85"/>
      <c r="BH192" s="100" t="str">
        <f t="shared" si="12"/>
        <v>NoValue</v>
      </c>
      <c r="BI192" s="66"/>
      <c r="BJ192" s="165">
        <f t="shared" si="13"/>
        <v>0</v>
      </c>
      <c r="BK192" s="165">
        <f t="shared" si="14"/>
        <v>0</v>
      </c>
      <c r="BL192" s="164"/>
      <c r="BM192" s="164"/>
      <c r="BN192" s="164"/>
      <c r="BO192" s="164"/>
    </row>
    <row r="193" spans="1:67" x14ac:dyDescent="0.2">
      <c r="A193" s="1"/>
      <c r="N193" t="s">
        <v>53</v>
      </c>
      <c r="Q193" s="295"/>
      <c r="R193" s="295"/>
      <c r="S193" s="295"/>
      <c r="T193" s="295"/>
      <c r="U193" s="164"/>
      <c r="V193" s="165"/>
      <c r="W193" s="165"/>
      <c r="X193" s="166"/>
      <c r="Y193" s="66"/>
      <c r="Z193" s="66"/>
      <c r="AA193" s="164"/>
      <c r="AB193" s="164"/>
      <c r="AC193" s="165"/>
      <c r="AD193" s="166"/>
      <c r="AE193" s="66"/>
      <c r="AF193" s="66"/>
      <c r="AG193" s="164"/>
      <c r="AH193" s="164"/>
      <c r="AI193" s="165"/>
      <c r="AJ193" s="166"/>
      <c r="AK193" s="66"/>
      <c r="AL193" s="66"/>
      <c r="AM193" s="164"/>
      <c r="AN193" s="164"/>
      <c r="AO193" s="165"/>
      <c r="AP193" s="166"/>
      <c r="AQ193" s="66"/>
      <c r="AR193" s="66"/>
      <c r="AS193" s="164"/>
      <c r="AT193" s="164"/>
      <c r="AU193" s="165"/>
      <c r="AV193" s="166"/>
      <c r="AW193" s="66"/>
      <c r="AX193" s="66"/>
      <c r="AY193" s="85">
        <v>38</v>
      </c>
      <c r="AZ193" s="85"/>
      <c r="BA193" s="85">
        <f t="shared" si="8"/>
        <v>0.92419234831703545</v>
      </c>
      <c r="BB193" s="85">
        <f t="shared" si="9"/>
        <v>1.4338491926606862</v>
      </c>
      <c r="BC193" s="66"/>
      <c r="BD193" s="98" t="str">
        <f t="shared" si="10"/>
        <v>NoValue</v>
      </c>
      <c r="BE193" s="85"/>
      <c r="BF193" s="100" t="str">
        <f t="shared" si="11"/>
        <v>NoValue</v>
      </c>
      <c r="BG193" s="85"/>
      <c r="BH193" s="100" t="str">
        <f t="shared" si="12"/>
        <v>NoValue</v>
      </c>
      <c r="BI193" s="66"/>
      <c r="BJ193" s="165">
        <f t="shared" si="13"/>
        <v>0</v>
      </c>
      <c r="BK193" s="165">
        <f t="shared" si="14"/>
        <v>0</v>
      </c>
      <c r="BL193" s="164"/>
      <c r="BM193" s="164"/>
      <c r="BN193" s="164"/>
      <c r="BO193" s="164"/>
    </row>
    <row r="194" spans="1:67" x14ac:dyDescent="0.2">
      <c r="A194" s="1"/>
      <c r="N194" t="s">
        <v>54</v>
      </c>
      <c r="Q194" s="295"/>
      <c r="R194" s="295"/>
      <c r="S194" s="295"/>
      <c r="T194" s="295"/>
      <c r="U194" s="164"/>
      <c r="V194" s="165">
        <f>LN(POWER(X168,2)+1)</f>
        <v>0</v>
      </c>
      <c r="W194" s="165"/>
      <c r="X194" s="166" t="e">
        <f>ROUND(V194,$G$14+1-(1+INT(LOG10(ABS(V194)))))</f>
        <v>#NUM!</v>
      </c>
      <c r="Y194" s="66"/>
      <c r="Z194" s="66"/>
      <c r="AA194" s="164"/>
      <c r="AB194" s="164"/>
      <c r="AC194" s="165">
        <f>LN(POWER(AD168,2)+1)</f>
        <v>0</v>
      </c>
      <c r="AD194" s="166" t="e">
        <f>ROUND(AC194,$G$14+1-(1+INT(LOG10(ABS(AC194)))))</f>
        <v>#NUM!</v>
      </c>
      <c r="AE194" s="66"/>
      <c r="AF194" s="66"/>
      <c r="AG194" s="164"/>
      <c r="AH194" s="164"/>
      <c r="AI194" s="165">
        <f>AJ164</f>
        <v>0</v>
      </c>
      <c r="AJ194" s="166" t="e">
        <f>ROUND(AI194,$G$14+1-(1+INT(LOG10(ABS(AI194)))))</f>
        <v>#NUM!</v>
      </c>
      <c r="AK194" s="66"/>
      <c r="AL194" s="66"/>
      <c r="AM194" s="164"/>
      <c r="AN194" s="164"/>
      <c r="AO194" s="165">
        <f>LN(POWER(AP168,2)+1)</f>
        <v>0.30748469974796055</v>
      </c>
      <c r="AP194" s="166">
        <f>ROUND(AO194,$G$14+1-(1+INT(LOG10(ABS(AO194)))))</f>
        <v>0.3075</v>
      </c>
      <c r="AQ194" s="66"/>
      <c r="AR194" s="66"/>
      <c r="AS194" s="164"/>
      <c r="AT194" s="164"/>
      <c r="AU194" s="165" t="e">
        <f>LN(POWER(AV170,2)+1)</f>
        <v>#DIV/0!</v>
      </c>
      <c r="AV194" s="166" t="e">
        <f>ROUND(AU194,$G$14+1-(1+INT(LOG10(ABS(AU194)))))</f>
        <v>#DIV/0!</v>
      </c>
      <c r="AW194" s="66"/>
      <c r="AX194" s="66"/>
      <c r="AY194" s="85">
        <v>39</v>
      </c>
      <c r="AZ194" s="85"/>
      <c r="BA194" s="85">
        <f t="shared" si="8"/>
        <v>0.92606241107331344</v>
      </c>
      <c r="BB194" s="85">
        <f t="shared" si="9"/>
        <v>1.4470776466799498</v>
      </c>
      <c r="BC194" s="66"/>
      <c r="BD194" s="98" t="str">
        <f t="shared" si="10"/>
        <v>NoValue</v>
      </c>
      <c r="BE194" s="85"/>
      <c r="BF194" s="100" t="str">
        <f t="shared" si="11"/>
        <v>NoValue</v>
      </c>
      <c r="BG194" s="85"/>
      <c r="BH194" s="100" t="str">
        <f t="shared" si="12"/>
        <v>NoValue</v>
      </c>
      <c r="BI194" s="66"/>
      <c r="BJ194" s="165">
        <f t="shared" si="13"/>
        <v>0</v>
      </c>
      <c r="BK194" s="165">
        <f t="shared" si="14"/>
        <v>0</v>
      </c>
      <c r="BL194" s="164"/>
      <c r="BM194" s="164"/>
      <c r="BN194" s="164"/>
      <c r="BO194" s="164"/>
    </row>
    <row r="195" spans="1:67" x14ac:dyDescent="0.2">
      <c r="A195" s="1"/>
      <c r="N195" t="s">
        <v>55</v>
      </c>
      <c r="Q195" s="295"/>
      <c r="R195" s="295"/>
      <c r="S195" s="295"/>
      <c r="T195" s="295"/>
      <c r="U195" s="164"/>
      <c r="V195" s="165"/>
      <c r="W195" s="165"/>
      <c r="X195" s="166"/>
      <c r="Y195" s="66"/>
      <c r="Z195" s="66"/>
      <c r="AA195" s="164"/>
      <c r="AB195" s="164"/>
      <c r="AC195" s="165"/>
      <c r="AD195" s="166"/>
      <c r="AE195" s="66"/>
      <c r="AF195" s="66"/>
      <c r="AG195" s="164"/>
      <c r="AH195" s="164"/>
      <c r="AI195" s="165"/>
      <c r="AJ195" s="166"/>
      <c r="AK195" s="66"/>
      <c r="AL195" s="66"/>
      <c r="AM195" s="164"/>
      <c r="AN195" s="164"/>
      <c r="AO195" s="165"/>
      <c r="AP195" s="166"/>
      <c r="AQ195" s="66"/>
      <c r="AR195" s="66"/>
      <c r="AS195" s="164"/>
      <c r="AT195" s="164"/>
      <c r="AU195" s="165"/>
      <c r="AV195" s="166"/>
      <c r="AW195" s="66"/>
      <c r="AX195" s="66"/>
      <c r="AY195" s="85">
        <v>40</v>
      </c>
      <c r="AZ195" s="85"/>
      <c r="BA195" s="85">
        <f t="shared" si="8"/>
        <v>0.92784247549448551</v>
      </c>
      <c r="BB195" s="85">
        <f t="shared" si="9"/>
        <v>1.4599091323986104</v>
      </c>
      <c r="BC195" s="66"/>
      <c r="BD195" s="98" t="str">
        <f t="shared" si="10"/>
        <v>NoValue</v>
      </c>
      <c r="BE195" s="85"/>
      <c r="BF195" s="100" t="str">
        <f t="shared" si="11"/>
        <v>NoValue</v>
      </c>
      <c r="BG195" s="85"/>
      <c r="BH195" s="100" t="str">
        <f t="shared" si="12"/>
        <v>NoValue</v>
      </c>
      <c r="BI195" s="66"/>
      <c r="BJ195" s="165">
        <f t="shared" si="13"/>
        <v>0</v>
      </c>
      <c r="BK195" s="165">
        <f t="shared" si="14"/>
        <v>0</v>
      </c>
      <c r="BL195" s="164"/>
      <c r="BM195" s="164"/>
      <c r="BN195" s="164"/>
      <c r="BO195" s="164"/>
    </row>
    <row r="196" spans="1:67" x14ac:dyDescent="0.2">
      <c r="A196" s="1"/>
      <c r="N196" t="s">
        <v>56</v>
      </c>
      <c r="Q196" s="295"/>
      <c r="R196" s="295"/>
      <c r="S196" s="295"/>
      <c r="T196" s="295"/>
      <c r="U196" s="164"/>
      <c r="V196" s="165">
        <f>SQRT(V194)</f>
        <v>0</v>
      </c>
      <c r="W196" s="165"/>
      <c r="X196" s="166" t="e">
        <f>ROUND(V196,$G$14+1-(1+INT(LOG10(ABS(V196)))))</f>
        <v>#NUM!</v>
      </c>
      <c r="Y196" s="66"/>
      <c r="Z196" s="66"/>
      <c r="AA196" s="164"/>
      <c r="AB196" s="164"/>
      <c r="AC196" s="165">
        <f>SQRT(AC194)</f>
        <v>0</v>
      </c>
      <c r="AD196" s="166" t="e">
        <f>ROUND(AC196,$G$14+1-(1+INT(LOG10(ABS(AC196)))))</f>
        <v>#NUM!</v>
      </c>
      <c r="AE196" s="66"/>
      <c r="AF196" s="66"/>
      <c r="AG196" s="164"/>
      <c r="AH196" s="164"/>
      <c r="AI196" s="165">
        <f>SQRT(AI194)</f>
        <v>0</v>
      </c>
      <c r="AJ196" s="166" t="e">
        <f>ROUND(AI196,$G$14+1-(1+INT(LOG10(ABS(AI196)))))</f>
        <v>#NUM!</v>
      </c>
      <c r="AK196" s="66"/>
      <c r="AL196" s="66"/>
      <c r="AM196" s="164"/>
      <c r="AN196" s="164"/>
      <c r="AO196" s="165">
        <f>SQRT(AO194)</f>
        <v>0.55451302937619107</v>
      </c>
      <c r="AP196" s="166">
        <f>ROUND(AO196,$G$14+1-(1+INT(LOG10(ABS(AO196)))))</f>
        <v>0.55449999999999999</v>
      </c>
      <c r="AQ196" s="66"/>
      <c r="AR196" s="66"/>
      <c r="AS196" s="164"/>
      <c r="AT196" s="164"/>
      <c r="AU196" s="165" t="e">
        <f>SQRT(AU194)</f>
        <v>#DIV/0!</v>
      </c>
      <c r="AV196" s="166" t="e">
        <f>ROUND(AU196,$G$14+1-(1+INT(LOG10(ABS(AU196)))))</f>
        <v>#DIV/0!</v>
      </c>
      <c r="AW196" s="66"/>
      <c r="AX196" s="66"/>
      <c r="AY196" s="85">
        <v>41</v>
      </c>
      <c r="AZ196" s="85"/>
      <c r="BA196" s="85">
        <f t="shared" si="8"/>
        <v>0.92953888272983598</v>
      </c>
      <c r="BB196" s="85">
        <f t="shared" si="9"/>
        <v>1.4723653880430223</v>
      </c>
      <c r="BC196" s="66"/>
      <c r="BD196" s="98" t="str">
        <f t="shared" si="10"/>
        <v>NoValue</v>
      </c>
      <c r="BE196" s="85"/>
      <c r="BF196" s="100" t="str">
        <f t="shared" si="11"/>
        <v>NoValue</v>
      </c>
      <c r="BG196" s="85"/>
      <c r="BH196" s="100" t="str">
        <f t="shared" si="12"/>
        <v>NoValue</v>
      </c>
      <c r="BI196" s="66"/>
      <c r="BJ196" s="165">
        <f t="shared" si="13"/>
        <v>0</v>
      </c>
      <c r="BK196" s="165">
        <f t="shared" si="14"/>
        <v>0</v>
      </c>
      <c r="BL196" s="164"/>
      <c r="BM196" s="164"/>
      <c r="BN196" s="164"/>
      <c r="BO196" s="164"/>
    </row>
    <row r="197" spans="1:67" x14ac:dyDescent="0.2">
      <c r="A197" s="1"/>
      <c r="N197" t="s">
        <v>57</v>
      </c>
      <c r="Q197" s="60"/>
      <c r="R197" s="60"/>
      <c r="S197" s="60"/>
      <c r="T197" s="60"/>
      <c r="U197" s="170"/>
      <c r="V197" s="170"/>
      <c r="W197" s="170"/>
      <c r="X197" s="170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105"/>
      <c r="AJ197" s="66"/>
      <c r="AK197" s="66"/>
      <c r="AL197" s="66"/>
      <c r="AM197" s="66"/>
      <c r="AN197" s="66"/>
      <c r="AO197" s="105"/>
      <c r="AP197" s="66"/>
      <c r="AQ197" s="66"/>
      <c r="AR197" s="66"/>
      <c r="AS197" s="164"/>
      <c r="AT197" s="164"/>
      <c r="AU197" s="164"/>
      <c r="AV197" s="164"/>
      <c r="AW197" s="66"/>
      <c r="AX197" s="66"/>
      <c r="AY197" s="85">
        <v>42</v>
      </c>
      <c r="AZ197" s="85"/>
      <c r="BA197" s="85">
        <f t="shared" si="8"/>
        <v>0.93115739215960514</v>
      </c>
      <c r="BB197" s="85">
        <f t="shared" si="9"/>
        <v>1.4844664563528902</v>
      </c>
      <c r="BC197" s="66"/>
      <c r="BD197" s="98" t="str">
        <f t="shared" si="10"/>
        <v>NoValue</v>
      </c>
      <c r="BE197" s="85"/>
      <c r="BF197" s="100" t="str">
        <f t="shared" si="11"/>
        <v>NoValue</v>
      </c>
      <c r="BG197" s="85"/>
      <c r="BH197" s="100" t="str">
        <f t="shared" si="12"/>
        <v>NoValue</v>
      </c>
      <c r="BI197" s="66"/>
      <c r="BJ197" s="165">
        <f t="shared" si="13"/>
        <v>0</v>
      </c>
      <c r="BK197" s="165">
        <f t="shared" si="14"/>
        <v>0</v>
      </c>
      <c r="BL197" s="164"/>
      <c r="BM197" s="164"/>
      <c r="BN197" s="164"/>
      <c r="BO197" s="164"/>
    </row>
    <row r="198" spans="1:67" x14ac:dyDescent="0.2">
      <c r="A198" s="1"/>
      <c r="Q198" s="60"/>
      <c r="R198" s="60"/>
      <c r="S198" s="60"/>
      <c r="T198" s="60"/>
      <c r="U198" s="164"/>
      <c r="V198" s="170"/>
      <c r="W198" s="170"/>
      <c r="X198" s="171"/>
      <c r="Y198" s="66"/>
      <c r="Z198" s="66"/>
      <c r="AA198" s="66"/>
      <c r="AB198" s="66"/>
      <c r="AC198" s="66"/>
      <c r="AD198" s="66"/>
      <c r="AE198" s="66"/>
      <c r="AF198" s="66"/>
      <c r="AG198" s="66"/>
      <c r="AH198" s="105"/>
      <c r="AI198" s="105"/>
      <c r="AJ198" s="66"/>
      <c r="AK198" s="66"/>
      <c r="AL198" s="66"/>
      <c r="AM198" s="66"/>
      <c r="AN198" s="66"/>
      <c r="AO198" s="105"/>
      <c r="AP198" s="66"/>
      <c r="AQ198" s="66"/>
      <c r="AR198" s="66"/>
      <c r="AS198" s="292" t="s">
        <v>5</v>
      </c>
      <c r="AT198" s="293"/>
      <c r="AU198" s="165">
        <f>IF($G$8="Modified Delta-Lognormal",AV188,IF($G$8="Delta-Lognormal",X188,IF($G$8="Default",AP188,IF($G$8="Normal",AJ188,AD188))))</f>
        <v>635</v>
      </c>
      <c r="AV198" s="166">
        <f>ROUND(AU198,G14-(1+INT(LOG10(ABS(AU198)))))</f>
        <v>635</v>
      </c>
      <c r="AW198" s="66"/>
      <c r="AX198" s="66"/>
      <c r="AY198" s="85">
        <v>43</v>
      </c>
      <c r="AZ198" s="85"/>
      <c r="BA198" s="85">
        <f t="shared" si="8"/>
        <v>0.93270324658613213</v>
      </c>
      <c r="BB198" s="85">
        <f t="shared" si="9"/>
        <v>1.4962308541250058</v>
      </c>
      <c r="BC198" s="66"/>
      <c r="BD198" s="98" t="str">
        <f t="shared" si="10"/>
        <v>NoValue</v>
      </c>
      <c r="BE198" s="85"/>
      <c r="BF198" s="100" t="str">
        <f t="shared" si="11"/>
        <v>NoValue</v>
      </c>
      <c r="BG198" s="85"/>
      <c r="BH198" s="100" t="str">
        <f t="shared" si="12"/>
        <v>NoValue</v>
      </c>
      <c r="BI198" s="66"/>
      <c r="BJ198" s="165">
        <f t="shared" si="13"/>
        <v>0</v>
      </c>
      <c r="BK198" s="165">
        <f t="shared" si="14"/>
        <v>0</v>
      </c>
      <c r="BL198" s="164"/>
      <c r="BM198" s="164"/>
      <c r="BN198" s="164"/>
      <c r="BO198" s="164"/>
    </row>
    <row r="199" spans="1:67" x14ac:dyDescent="0.2">
      <c r="A199" s="1"/>
      <c r="N199" t="s">
        <v>59</v>
      </c>
      <c r="Q199" s="60"/>
      <c r="R199" s="60"/>
      <c r="S199" s="60"/>
      <c r="T199" s="60"/>
      <c r="U199" s="164"/>
      <c r="V199" s="170"/>
      <c r="W199" s="170"/>
      <c r="X199" s="170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293"/>
      <c r="AT199" s="293"/>
      <c r="AU199" s="165"/>
      <c r="AV199" s="165"/>
      <c r="AW199" s="66"/>
      <c r="AX199" s="66"/>
      <c r="AY199" s="85">
        <v>44</v>
      </c>
      <c r="AZ199" s="85"/>
      <c r="BA199" s="85">
        <f t="shared" si="8"/>
        <v>0.93418122885506605</v>
      </c>
      <c r="BB199" s="85">
        <f t="shared" si="9"/>
        <v>1.5076757212576952</v>
      </c>
      <c r="BC199" s="66"/>
      <c r="BD199" s="98" t="str">
        <f t="shared" si="10"/>
        <v>NoValue</v>
      </c>
      <c r="BE199" s="85"/>
      <c r="BF199" s="100" t="str">
        <f t="shared" si="11"/>
        <v>NoValue</v>
      </c>
      <c r="BG199" s="85"/>
      <c r="BH199" s="100" t="str">
        <f t="shared" si="12"/>
        <v>NoValue</v>
      </c>
      <c r="BI199" s="66"/>
      <c r="BJ199" s="165">
        <f t="shared" si="13"/>
        <v>0</v>
      </c>
      <c r="BK199" s="165">
        <f t="shared" si="14"/>
        <v>0</v>
      </c>
      <c r="BL199" s="164"/>
      <c r="BM199" s="164"/>
      <c r="BN199" s="164"/>
      <c r="BO199" s="164"/>
    </row>
    <row r="200" spans="1:67" x14ac:dyDescent="0.2">
      <c r="A200" s="1"/>
      <c r="N200" t="s">
        <v>60</v>
      </c>
      <c r="Q200" s="60"/>
      <c r="R200" s="60"/>
      <c r="S200" s="60"/>
      <c r="T200" s="60"/>
      <c r="U200" s="164"/>
      <c r="V200" s="170"/>
      <c r="W200" s="170"/>
      <c r="X200" s="170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107"/>
      <c r="AP200" s="66"/>
      <c r="AQ200" s="66"/>
      <c r="AR200" s="66"/>
      <c r="AS200" s="293"/>
      <c r="AT200" s="293"/>
      <c r="AU200" s="173">
        <f>IF($G$8="Modified Delta-Lognormal",$AV$185,IF($G$8="Delta-Lognormal",$X$184,IF($G$8="Default",$AP$168,IF($G$8="Normal",$AJ$182,$AD$182))))</f>
        <v>0.6</v>
      </c>
      <c r="AV200" s="166">
        <f>ROUND(AU200,G14-(1+INT(LOG10(ABS(AU200)))))</f>
        <v>0.6</v>
      </c>
      <c r="AW200" s="66"/>
      <c r="AX200" s="66"/>
      <c r="AY200" s="85">
        <v>45</v>
      </c>
      <c r="AZ200" s="85"/>
      <c r="BA200" s="85">
        <f t="shared" si="8"/>
        <v>0.93559571119221652</v>
      </c>
      <c r="BB200" s="85">
        <f t="shared" si="9"/>
        <v>1.5188169521829067</v>
      </c>
      <c r="BC200" s="66"/>
      <c r="BD200" s="98" t="str">
        <f t="shared" si="10"/>
        <v>NoValue</v>
      </c>
      <c r="BE200" s="85"/>
      <c r="BF200" s="100" t="str">
        <f t="shared" si="11"/>
        <v>NoValue</v>
      </c>
      <c r="BG200" s="85"/>
      <c r="BH200" s="100" t="str">
        <f t="shared" si="12"/>
        <v>NoValue</v>
      </c>
      <c r="BI200" s="66"/>
      <c r="BJ200" s="165">
        <f t="shared" si="13"/>
        <v>0</v>
      </c>
      <c r="BK200" s="165">
        <f t="shared" si="14"/>
        <v>0</v>
      </c>
      <c r="BL200" s="164"/>
      <c r="BM200" s="164"/>
      <c r="BN200" s="164"/>
      <c r="BO200" s="164"/>
    </row>
    <row r="201" spans="1:67" x14ac:dyDescent="0.2">
      <c r="A201" s="1"/>
      <c r="N201" t="s">
        <v>61</v>
      </c>
      <c r="U201" s="164"/>
      <c r="V201" s="164"/>
      <c r="W201" s="164"/>
      <c r="X201" s="164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105"/>
      <c r="AP201" s="66"/>
      <c r="AQ201" s="66"/>
      <c r="AR201" s="66"/>
      <c r="AS201" s="293"/>
      <c r="AT201" s="293"/>
      <c r="AU201" s="165"/>
      <c r="AV201" s="165"/>
      <c r="AW201" s="66"/>
      <c r="AX201" s="66"/>
      <c r="AY201" s="85">
        <v>46</v>
      </c>
      <c r="AZ201" s="85"/>
      <c r="BA201" s="85">
        <f t="shared" si="8"/>
        <v>0.93695069832594557</v>
      </c>
      <c r="BB201" s="85">
        <f t="shared" si="9"/>
        <v>1.5296693121114007</v>
      </c>
      <c r="BC201" s="66"/>
      <c r="BD201" s="98" t="str">
        <f t="shared" si="10"/>
        <v>NoValue</v>
      </c>
      <c r="BE201" s="85"/>
      <c r="BF201" s="100" t="str">
        <f t="shared" si="11"/>
        <v>NoValue</v>
      </c>
      <c r="BG201" s="85"/>
      <c r="BH201" s="100" t="str">
        <f t="shared" si="12"/>
        <v>NoValue</v>
      </c>
      <c r="BI201" s="66"/>
      <c r="BJ201" s="165">
        <f t="shared" si="13"/>
        <v>0</v>
      </c>
      <c r="BK201" s="165">
        <f t="shared" si="14"/>
        <v>0</v>
      </c>
      <c r="BL201" s="164"/>
      <c r="BM201" s="164"/>
      <c r="BN201" s="164"/>
      <c r="BO201" s="164"/>
    </row>
    <row r="202" spans="1:67" x14ac:dyDescent="0.2">
      <c r="A202" s="1"/>
      <c r="N202" t="s">
        <v>62</v>
      </c>
      <c r="U202" s="164"/>
      <c r="V202" s="164"/>
      <c r="W202" s="164"/>
      <c r="X202" s="164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293"/>
      <c r="AT202" s="293"/>
      <c r="AU202" s="165"/>
      <c r="AV202" s="165"/>
      <c r="AW202" s="66"/>
      <c r="AX202" s="66"/>
      <c r="AY202" s="85">
        <v>47</v>
      </c>
      <c r="AZ202" s="85"/>
      <c r="BA202" s="85">
        <f t="shared" si="8"/>
        <v>0.93824986528917553</v>
      </c>
      <c r="BB202" s="85">
        <f t="shared" si="9"/>
        <v>1.5402465401372125</v>
      </c>
      <c r="BC202" s="66"/>
      <c r="BD202" s="98" t="str">
        <f t="shared" si="10"/>
        <v>NoValue</v>
      </c>
      <c r="BE202" s="85"/>
      <c r="BF202" s="100" t="str">
        <f t="shared" si="11"/>
        <v>NoValue</v>
      </c>
      <c r="BG202" s="85"/>
      <c r="BH202" s="100" t="str">
        <f t="shared" si="12"/>
        <v>NoValue</v>
      </c>
      <c r="BI202" s="66"/>
      <c r="BJ202" s="165">
        <f t="shared" si="13"/>
        <v>0</v>
      </c>
      <c r="BK202" s="165">
        <f t="shared" si="14"/>
        <v>0</v>
      </c>
      <c r="BL202" s="164"/>
      <c r="BM202" s="164"/>
      <c r="BN202" s="164"/>
      <c r="BO202" s="164"/>
    </row>
    <row r="203" spans="1:67" ht="12.75" customHeight="1" x14ac:dyDescent="0.2">
      <c r="A203" s="1"/>
      <c r="N203" t="s">
        <v>76</v>
      </c>
      <c r="Q203" s="294" t="s">
        <v>132</v>
      </c>
      <c r="R203" s="294"/>
      <c r="S203" s="294"/>
      <c r="T203" s="294"/>
      <c r="U203" s="164"/>
      <c r="V203" s="298">
        <f>U24</f>
        <v>635</v>
      </c>
      <c r="W203" s="165"/>
      <c r="X203" s="165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290" t="s">
        <v>131</v>
      </c>
      <c r="AT203" s="291"/>
      <c r="AU203" s="173">
        <f>IF($G$8="Modified Delta-Lognormal",$AV$186,IF($G$8="Delta-Lognormal",$X$186,IF($G$8="Default",$AP$186,IF($G$8="Normal",$AJ$186,$AD$186))))</f>
        <v>5.6210000000000004</v>
      </c>
      <c r="AV203" s="164"/>
      <c r="AW203" s="66"/>
      <c r="AX203" s="66"/>
      <c r="AY203" s="85">
        <v>48</v>
      </c>
      <c r="AZ203" s="85"/>
      <c r="BA203" s="85">
        <f t="shared" si="8"/>
        <v>0.93949659065110569</v>
      </c>
      <c r="BB203" s="85">
        <f t="shared" si="9"/>
        <v>1.5505614409343296</v>
      </c>
      <c r="BC203" s="66"/>
      <c r="BD203" s="98" t="str">
        <f t="shared" si="10"/>
        <v>NoValue</v>
      </c>
      <c r="BE203" s="85"/>
      <c r="BF203" s="100" t="str">
        <f t="shared" si="11"/>
        <v>NoValue</v>
      </c>
      <c r="BG203" s="85"/>
      <c r="BH203" s="100" t="str">
        <f t="shared" si="12"/>
        <v>NoValue</v>
      </c>
      <c r="BI203" s="66"/>
      <c r="BJ203" s="165">
        <f t="shared" si="13"/>
        <v>0</v>
      </c>
      <c r="BK203" s="165">
        <f t="shared" si="14"/>
        <v>0</v>
      </c>
      <c r="BL203" s="164"/>
      <c r="BM203" s="164"/>
      <c r="BN203" s="164"/>
      <c r="BO203" s="164"/>
    </row>
    <row r="204" spans="1:67" x14ac:dyDescent="0.2">
      <c r="A204" s="1"/>
      <c r="Q204" s="294"/>
      <c r="R204" s="294"/>
      <c r="S204" s="294"/>
      <c r="T204" s="294"/>
      <c r="U204" s="164"/>
      <c r="V204" s="298"/>
      <c r="W204" s="165"/>
      <c r="X204" s="165">
        <f>ROUND(V203,$G$14-(1+INT(LOG10(ABS(V203)))))</f>
        <v>635</v>
      </c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105"/>
      <c r="AP204" s="66"/>
      <c r="AQ204" s="66"/>
      <c r="AR204" s="66"/>
      <c r="AS204" s="108"/>
      <c r="AT204" s="108"/>
      <c r="AU204" s="106"/>
      <c r="AV204" s="109"/>
      <c r="AW204" s="66"/>
      <c r="AX204" s="66"/>
      <c r="AY204" s="85">
        <v>49</v>
      </c>
      <c r="AZ204" s="85"/>
      <c r="BA204" s="85">
        <f t="shared" si="8"/>
        <v>0.94069398581030295</v>
      </c>
      <c r="BB204" s="85">
        <f t="shared" si="9"/>
        <v>1.5606259665187545</v>
      </c>
      <c r="BC204" s="66"/>
      <c r="BD204" s="98" t="str">
        <f t="shared" si="10"/>
        <v>NoValue</v>
      </c>
      <c r="BE204" s="85"/>
      <c r="BF204" s="100" t="str">
        <f t="shared" si="11"/>
        <v>NoValue</v>
      </c>
      <c r="BG204" s="85"/>
      <c r="BH204" s="100" t="str">
        <f t="shared" si="12"/>
        <v>NoValue</v>
      </c>
      <c r="BI204" s="66"/>
      <c r="BJ204" s="165">
        <f t="shared" si="13"/>
        <v>0</v>
      </c>
      <c r="BK204" s="165">
        <f t="shared" si="14"/>
        <v>0</v>
      </c>
      <c r="BL204" s="164"/>
      <c r="BM204" s="164"/>
      <c r="BN204" s="164"/>
      <c r="BO204" s="164"/>
    </row>
    <row r="205" spans="1:67" x14ac:dyDescent="0.2">
      <c r="A205" s="1"/>
      <c r="N205" t="s">
        <v>66</v>
      </c>
      <c r="Q205" s="294"/>
      <c r="R205" s="294"/>
      <c r="S205" s="294"/>
      <c r="T205" s="294"/>
      <c r="U205" s="164"/>
      <c r="V205" s="298"/>
      <c r="W205" s="165"/>
      <c r="X205" s="165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10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85">
        <v>50</v>
      </c>
      <c r="AZ205" s="85"/>
      <c r="BA205" s="85">
        <f t="shared" si="8"/>
        <v>0.94184492088302774</v>
      </c>
      <c r="BB205" s="85">
        <f t="shared" si="9"/>
        <v>1.5704512893327944</v>
      </c>
      <c r="BC205" s="66"/>
      <c r="BD205" s="98" t="str">
        <f t="shared" si="10"/>
        <v>NoValue</v>
      </c>
      <c r="BE205" s="85"/>
      <c r="BF205" s="100" t="str">
        <f t="shared" si="11"/>
        <v>NoValue</v>
      </c>
      <c r="BG205" s="85"/>
      <c r="BH205" s="100" t="str">
        <f t="shared" si="12"/>
        <v>NoValue</v>
      </c>
      <c r="BI205" s="66"/>
      <c r="BJ205" s="165">
        <f t="shared" si="13"/>
        <v>0</v>
      </c>
      <c r="BK205" s="165">
        <f t="shared" si="14"/>
        <v>0</v>
      </c>
      <c r="BL205" s="164"/>
      <c r="BM205" s="164"/>
      <c r="BN205" s="164"/>
      <c r="BO205" s="164"/>
    </row>
    <row r="206" spans="1:67" x14ac:dyDescent="0.2">
      <c r="A206" s="1"/>
      <c r="N206" t="s">
        <v>69</v>
      </c>
      <c r="Q206" s="59"/>
      <c r="R206" s="59"/>
      <c r="S206" s="59"/>
      <c r="T206" s="59"/>
      <c r="U206" s="164"/>
      <c r="V206" s="164"/>
      <c r="W206" s="164"/>
      <c r="X206" s="164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85">
        <v>51</v>
      </c>
      <c r="AZ206" s="85"/>
      <c r="BA206" s="85">
        <f t="shared" si="8"/>
        <v>0.9429520476395572</v>
      </c>
      <c r="BB206" s="85">
        <f t="shared" si="9"/>
        <v>1.5800478677275174</v>
      </c>
      <c r="BC206" s="66"/>
      <c r="BD206" s="98" t="str">
        <f t="shared" si="10"/>
        <v>NoValue</v>
      </c>
      <c r="BE206" s="85"/>
      <c r="BF206" s="100" t="str">
        <f t="shared" si="11"/>
        <v>NoValue</v>
      </c>
      <c r="BG206" s="85"/>
      <c r="BH206" s="100" t="str">
        <f t="shared" si="12"/>
        <v>NoValue</v>
      </c>
      <c r="BI206" s="66"/>
      <c r="BJ206" s="165">
        <f t="shared" si="13"/>
        <v>0</v>
      </c>
      <c r="BK206" s="165">
        <f t="shared" si="14"/>
        <v>0</v>
      </c>
      <c r="BL206" s="164"/>
      <c r="BM206" s="164"/>
      <c r="BN206" s="164"/>
      <c r="BO206" s="164"/>
    </row>
    <row r="207" spans="1:67" x14ac:dyDescent="0.2">
      <c r="A207" s="1"/>
      <c r="N207" t="s">
        <v>63</v>
      </c>
      <c r="Q207" s="294" t="s">
        <v>140</v>
      </c>
      <c r="R207" s="294"/>
      <c r="S207" s="294"/>
      <c r="T207" s="294"/>
      <c r="U207" s="164"/>
      <c r="V207" s="298">
        <f>U24</f>
        <v>635</v>
      </c>
      <c r="W207" s="165"/>
      <c r="X207" s="165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85">
        <v>52</v>
      </c>
      <c r="AZ207" s="85"/>
      <c r="BA207" s="85">
        <f t="shared" si="8"/>
        <v>0.94401781987376443</v>
      </c>
      <c r="BB207" s="85">
        <f t="shared" si="9"/>
        <v>1.5894255047674701</v>
      </c>
      <c r="BC207" s="66"/>
      <c r="BD207" s="98" t="str">
        <f t="shared" si="10"/>
        <v>NoValue</v>
      </c>
      <c r="BE207" s="85"/>
      <c r="BF207" s="100" t="str">
        <f t="shared" si="11"/>
        <v>NoValue</v>
      </c>
      <c r="BG207" s="85"/>
      <c r="BH207" s="100" t="str">
        <f t="shared" si="12"/>
        <v>NoValue</v>
      </c>
      <c r="BI207" s="66"/>
      <c r="BJ207" s="165">
        <f t="shared" si="13"/>
        <v>0</v>
      </c>
      <c r="BK207" s="165">
        <f t="shared" si="14"/>
        <v>0</v>
      </c>
      <c r="BL207" s="164"/>
      <c r="BM207" s="164"/>
      <c r="BN207" s="164"/>
      <c r="BO207" s="164"/>
    </row>
    <row r="208" spans="1:67" x14ac:dyDescent="0.2">
      <c r="A208" s="1"/>
      <c r="N208" t="s">
        <v>73</v>
      </c>
      <c r="Q208" s="294"/>
      <c r="R208" s="294"/>
      <c r="S208" s="294"/>
      <c r="T208" s="294"/>
      <c r="U208" s="164"/>
      <c r="V208" s="298"/>
      <c r="W208" s="165"/>
      <c r="X208" s="165">
        <f>ROUND(V207,$G$14-(1+INT(LOG10(ABS(V207)))))</f>
        <v>635</v>
      </c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85">
        <v>53</v>
      </c>
      <c r="AZ208" s="85"/>
      <c r="BA208" s="85">
        <f t="shared" si="8"/>
        <v>0.94504451153482216</v>
      </c>
      <c r="BB208" s="85">
        <f t="shared" si="9"/>
        <v>1.5985934011538578</v>
      </c>
      <c r="BC208" s="66"/>
      <c r="BD208" s="98" t="str">
        <f t="shared" si="10"/>
        <v>NoValue</v>
      </c>
      <c r="BE208" s="85"/>
      <c r="BF208" s="100" t="str">
        <f t="shared" si="11"/>
        <v>NoValue</v>
      </c>
      <c r="BG208" s="85"/>
      <c r="BH208" s="100" t="str">
        <f t="shared" si="12"/>
        <v>NoValue</v>
      </c>
      <c r="BI208" s="66"/>
      <c r="BJ208" s="165">
        <f t="shared" si="13"/>
        <v>0</v>
      </c>
      <c r="BK208" s="165">
        <f t="shared" si="14"/>
        <v>0</v>
      </c>
      <c r="BL208" s="164"/>
      <c r="BM208" s="164"/>
      <c r="BN208" s="164"/>
      <c r="BO208" s="164"/>
    </row>
    <row r="209" spans="1:67" x14ac:dyDescent="0.2">
      <c r="A209" s="1"/>
      <c r="N209" t="s">
        <v>64</v>
      </c>
      <c r="Q209" s="294"/>
      <c r="R209" s="294"/>
      <c r="S209" s="294"/>
      <c r="T209" s="294"/>
      <c r="U209" s="164"/>
      <c r="V209" s="298"/>
      <c r="W209" s="165"/>
      <c r="X209" s="165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85">
        <v>54</v>
      </c>
      <c r="AZ209" s="85"/>
      <c r="BA209" s="85">
        <f t="shared" si="8"/>
        <v>0.94603423290262378</v>
      </c>
      <c r="BB209" s="85">
        <f t="shared" si="9"/>
        <v>1.6075602029542488</v>
      </c>
      <c r="BC209" s="66"/>
      <c r="BD209" s="98" t="str">
        <f t="shared" si="10"/>
        <v>NoValue</v>
      </c>
      <c r="BE209" s="85"/>
      <c r="BF209" s="100" t="str">
        <f t="shared" si="11"/>
        <v>NoValue</v>
      </c>
      <c r="BG209" s="85"/>
      <c r="BH209" s="100" t="str">
        <f t="shared" si="12"/>
        <v>NoValue</v>
      </c>
      <c r="BI209" s="66"/>
      <c r="BJ209" s="165">
        <f t="shared" si="13"/>
        <v>0</v>
      </c>
      <c r="BK209" s="165">
        <f t="shared" si="14"/>
        <v>0</v>
      </c>
      <c r="BL209" s="164"/>
      <c r="BM209" s="164"/>
      <c r="BN209" s="164"/>
      <c r="BO209" s="164"/>
    </row>
    <row r="210" spans="1:67" x14ac:dyDescent="0.2">
      <c r="A210" s="1"/>
      <c r="N210" t="s">
        <v>75</v>
      </c>
      <c r="U210" s="164"/>
      <c r="V210" s="164"/>
      <c r="W210" s="164"/>
      <c r="X210" s="164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85">
        <v>55</v>
      </c>
      <c r="AZ210" s="85"/>
      <c r="BA210" s="85">
        <f t="shared" si="8"/>
        <v>0.9469889450487462</v>
      </c>
      <c r="BB210" s="85">
        <f t="shared" si="9"/>
        <v>1.6163340447351391</v>
      </c>
      <c r="BC210" s="66"/>
      <c r="BD210" s="98" t="str">
        <f t="shared" si="10"/>
        <v>NoValue</v>
      </c>
      <c r="BE210" s="85"/>
      <c r="BF210" s="100" t="str">
        <f t="shared" si="11"/>
        <v>NoValue</v>
      </c>
      <c r="BG210" s="85"/>
      <c r="BH210" s="100" t="str">
        <f t="shared" si="12"/>
        <v>NoValue</v>
      </c>
      <c r="BI210" s="66"/>
      <c r="BJ210" s="165">
        <f t="shared" si="13"/>
        <v>0</v>
      </c>
      <c r="BK210" s="165">
        <f t="shared" si="14"/>
        <v>0</v>
      </c>
      <c r="BL210" s="164"/>
      <c r="BM210" s="164"/>
      <c r="BN210" s="164"/>
      <c r="BO210" s="164"/>
    </row>
    <row r="211" spans="1:67" x14ac:dyDescent="0.2">
      <c r="A211" s="1"/>
      <c r="Q211" s="294" t="s">
        <v>141</v>
      </c>
      <c r="R211" s="294"/>
      <c r="S211" s="294"/>
      <c r="T211" s="294"/>
      <c r="U211" s="164"/>
      <c r="V211" s="298">
        <f>U24</f>
        <v>635</v>
      </c>
      <c r="W211" s="165"/>
      <c r="X211" s="165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85">
        <v>56</v>
      </c>
      <c r="AZ211" s="85"/>
      <c r="BA211" s="85">
        <f t="shared" si="8"/>
        <v>0.94791047279122054</v>
      </c>
      <c r="BB211" s="85">
        <f t="shared" si="9"/>
        <v>1.6249225886156746</v>
      </c>
      <c r="BC211" s="66"/>
      <c r="BD211" s="98" t="str">
        <f t="shared" si="10"/>
        <v>NoValue</v>
      </c>
      <c r="BE211" s="85"/>
      <c r="BF211" s="100" t="str">
        <f t="shared" si="11"/>
        <v>NoValue</v>
      </c>
      <c r="BG211" s="85"/>
      <c r="BH211" s="100" t="str">
        <f t="shared" si="12"/>
        <v>NoValue</v>
      </c>
      <c r="BI211" s="66"/>
      <c r="BJ211" s="165">
        <f t="shared" si="13"/>
        <v>0</v>
      </c>
      <c r="BK211" s="165">
        <f t="shared" si="14"/>
        <v>0</v>
      </c>
      <c r="BL211" s="164"/>
      <c r="BM211" s="164"/>
      <c r="BN211" s="164"/>
      <c r="BO211" s="164"/>
    </row>
    <row r="212" spans="1:67" x14ac:dyDescent="0.2">
      <c r="A212" s="1"/>
      <c r="Q212" s="294"/>
      <c r="R212" s="294"/>
      <c r="S212" s="294"/>
      <c r="T212" s="294"/>
      <c r="U212" s="164"/>
      <c r="V212" s="298"/>
      <c r="W212" s="165"/>
      <c r="X212" s="165">
        <f>ROUND(V211,$G$14-(1+INT(LOG10(ABS(V211)))))</f>
        <v>635</v>
      </c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85">
        <v>57</v>
      </c>
      <c r="AZ212" s="85"/>
      <c r="BA212" s="85">
        <f t="shared" si="8"/>
        <v>0.94880051632296081</v>
      </c>
      <c r="BB212" s="85">
        <f t="shared" si="9"/>
        <v>1.633333059694162</v>
      </c>
      <c r="BC212" s="66"/>
      <c r="BD212" s="98" t="str">
        <f t="shared" si="10"/>
        <v>NoValue</v>
      </c>
      <c r="BE212" s="85"/>
      <c r="BF212" s="100" t="str">
        <f t="shared" si="11"/>
        <v>NoValue</v>
      </c>
      <c r="BG212" s="85"/>
      <c r="BH212" s="100" t="str">
        <f t="shared" si="12"/>
        <v>NoValue</v>
      </c>
      <c r="BI212" s="66"/>
      <c r="BJ212" s="165">
        <f t="shared" si="13"/>
        <v>0</v>
      </c>
      <c r="BK212" s="165">
        <f t="shared" si="14"/>
        <v>0</v>
      </c>
      <c r="BL212" s="164"/>
      <c r="BM212" s="164"/>
      <c r="BN212" s="164"/>
      <c r="BO212" s="164"/>
    </row>
    <row r="213" spans="1:67" x14ac:dyDescent="0.2">
      <c r="A213" s="1"/>
      <c r="Q213" s="294"/>
      <c r="R213" s="294"/>
      <c r="S213" s="294"/>
      <c r="T213" s="294"/>
      <c r="U213" s="164"/>
      <c r="V213" s="298"/>
      <c r="W213" s="165"/>
      <c r="X213" s="165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85">
        <v>58</v>
      </c>
      <c r="AZ213" s="85"/>
      <c r="BA213" s="85">
        <f t="shared" si="8"/>
        <v>0.94966066166957985</v>
      </c>
      <c r="BB213" s="85">
        <f t="shared" si="9"/>
        <v>1.641572278242007</v>
      </c>
      <c r="BC213" s="66"/>
      <c r="BD213" s="98" t="str">
        <f t="shared" si="10"/>
        <v>NoValue</v>
      </c>
      <c r="BE213" s="85"/>
      <c r="BF213" s="100" t="str">
        <f t="shared" si="11"/>
        <v>NoValue</v>
      </c>
      <c r="BG213" s="85"/>
      <c r="BH213" s="100" t="str">
        <f t="shared" si="12"/>
        <v>NoValue</v>
      </c>
      <c r="BI213" s="66"/>
      <c r="BJ213" s="165">
        <f t="shared" si="13"/>
        <v>0</v>
      </c>
      <c r="BK213" s="165">
        <f t="shared" si="14"/>
        <v>0</v>
      </c>
      <c r="BL213" s="164"/>
      <c r="BM213" s="164"/>
      <c r="BN213" s="164"/>
      <c r="BO213" s="164"/>
    </row>
    <row r="214" spans="1:67" x14ac:dyDescent="0.2">
      <c r="A214" s="1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85">
        <v>59</v>
      </c>
      <c r="AZ214" s="85"/>
      <c r="BA214" s="85">
        <f t="shared" si="8"/>
        <v>0.95049239011177311</v>
      </c>
      <c r="BB214" s="85">
        <f t="shared" si="9"/>
        <v>1.6496466890106858</v>
      </c>
      <c r="BC214" s="66"/>
      <c r="BD214" s="98" t="str">
        <f t="shared" si="10"/>
        <v>NoValue</v>
      </c>
      <c r="BE214" s="85"/>
      <c r="BF214" s="100" t="str">
        <f t="shared" si="11"/>
        <v>NoValue</v>
      </c>
      <c r="BG214" s="85"/>
      <c r="BH214" s="100" t="str">
        <f t="shared" si="12"/>
        <v>NoValue</v>
      </c>
      <c r="BI214" s="66"/>
      <c r="BJ214" s="165">
        <f t="shared" si="13"/>
        <v>0</v>
      </c>
      <c r="BK214" s="165">
        <f t="shared" si="14"/>
        <v>0</v>
      </c>
      <c r="BL214" s="164"/>
      <c r="BM214" s="164"/>
      <c r="BN214" s="164"/>
      <c r="BO214" s="164"/>
    </row>
    <row r="215" spans="1:67" x14ac:dyDescent="0.2">
      <c r="A215" s="1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85">
        <v>60</v>
      </c>
      <c r="AZ215" s="85"/>
      <c r="BA215" s="85">
        <f t="shared" si="8"/>
        <v>0.95129708668990254</v>
      </c>
      <c r="BB215" s="85">
        <f t="shared" si="9"/>
        <v>1.6575623879551868</v>
      </c>
      <c r="BC215" s="66"/>
      <c r="BD215" s="98" t="str">
        <f t="shared" si="10"/>
        <v>NoValue</v>
      </c>
      <c r="BE215" s="85"/>
      <c r="BF215" s="100" t="str">
        <f t="shared" si="11"/>
        <v>NoValue</v>
      </c>
      <c r="BG215" s="85"/>
      <c r="BH215" s="100" t="str">
        <f t="shared" si="12"/>
        <v>NoValue</v>
      </c>
      <c r="BI215" s="66"/>
      <c r="BJ215" s="165">
        <f t="shared" si="13"/>
        <v>0</v>
      </c>
      <c r="BK215" s="165">
        <f t="shared" si="14"/>
        <v>0</v>
      </c>
      <c r="BL215" s="164"/>
      <c r="BM215" s="164"/>
      <c r="BN215" s="164"/>
      <c r="BO215" s="164"/>
    </row>
    <row r="216" spans="1:67" x14ac:dyDescent="0.2">
      <c r="A216" s="1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85">
        <v>61</v>
      </c>
      <c r="AZ216" s="85"/>
      <c r="BA216" s="85">
        <f t="shared" si="8"/>
        <v>0.95207604789339273</v>
      </c>
      <c r="BB216" s="85">
        <f t="shared" si="9"/>
        <v>1.6653251466409735</v>
      </c>
      <c r="BC216" s="66"/>
      <c r="BD216" s="98" t="str">
        <f t="shared" si="10"/>
        <v>NoValue</v>
      </c>
      <c r="BE216" s="85"/>
      <c r="BF216" s="100" t="str">
        <f t="shared" si="11"/>
        <v>NoValue</v>
      </c>
      <c r="BG216" s="85"/>
      <c r="BH216" s="100" t="str">
        <f t="shared" si="12"/>
        <v>NoValue</v>
      </c>
      <c r="BI216" s="66"/>
      <c r="BJ216" s="165">
        <f t="shared" si="13"/>
        <v>0</v>
      </c>
      <c r="BK216" s="165">
        <f t="shared" si="14"/>
        <v>0</v>
      </c>
      <c r="BL216" s="164"/>
      <c r="BM216" s="164"/>
      <c r="BN216" s="164"/>
      <c r="BO216" s="164"/>
    </row>
    <row r="217" spans="1:67" x14ac:dyDescent="0.2">
      <c r="A217" s="1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85">
        <v>62</v>
      </c>
      <c r="AZ217" s="85"/>
      <c r="BA217" s="85">
        <f t="shared" si="8"/>
        <v>0.95283048862464315</v>
      </c>
      <c r="BB217" s="85">
        <f t="shared" si="9"/>
        <v>1.6729404345699501</v>
      </c>
      <c r="BC217" s="66"/>
      <c r="BD217" s="98" t="str">
        <f t="shared" si="10"/>
        <v>NoValue</v>
      </c>
      <c r="BE217" s="85"/>
      <c r="BF217" s="100" t="str">
        <f t="shared" si="11"/>
        <v>NoValue</v>
      </c>
      <c r="BG217" s="85"/>
      <c r="BH217" s="100" t="str">
        <f t="shared" si="12"/>
        <v>NoValue</v>
      </c>
      <c r="BI217" s="66"/>
      <c r="BJ217" s="165">
        <f t="shared" si="13"/>
        <v>0</v>
      </c>
      <c r="BK217" s="165">
        <f t="shared" si="14"/>
        <v>0</v>
      </c>
      <c r="BL217" s="164"/>
      <c r="BM217" s="164"/>
      <c r="BN217" s="164"/>
      <c r="BO217" s="164"/>
    </row>
    <row r="218" spans="1:67" x14ac:dyDescent="0.2">
      <c r="A218" s="1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85">
        <v>63</v>
      </c>
      <c r="AZ218" s="85"/>
      <c r="BA218" s="85">
        <f t="shared" si="8"/>
        <v>0.95356154851606179</v>
      </c>
      <c r="BB218" s="85">
        <f t="shared" si="9"/>
        <v>1.6804134396336083</v>
      </c>
      <c r="BC218" s="66"/>
      <c r="BD218" s="98" t="str">
        <f t="shared" si="10"/>
        <v>NoValue</v>
      </c>
      <c r="BE218" s="85"/>
      <c r="BF218" s="100" t="str">
        <f t="shared" si="11"/>
        <v>NoValue</v>
      </c>
      <c r="BG218" s="85"/>
      <c r="BH218" s="100" t="str">
        <f t="shared" si="12"/>
        <v>NoValue</v>
      </c>
      <c r="BI218" s="66"/>
      <c r="BJ218" s="165">
        <f t="shared" si="13"/>
        <v>0</v>
      </c>
      <c r="BK218" s="165">
        <f t="shared" si="14"/>
        <v>0</v>
      </c>
      <c r="BL218" s="164"/>
      <c r="BM218" s="164"/>
      <c r="BN218" s="164"/>
      <c r="BO218" s="164"/>
    </row>
    <row r="219" spans="1:67" x14ac:dyDescent="0.2">
      <c r="A219" s="1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85">
        <v>64</v>
      </c>
      <c r="AZ219" s="85"/>
      <c r="BA219" s="85">
        <f t="shared" si="8"/>
        <v>0.95427029766923754</v>
      </c>
      <c r="BB219" s="85">
        <f t="shared" si="9"/>
        <v>1.6877490868776948</v>
      </c>
      <c r="BC219" s="66"/>
      <c r="BD219" s="98" t="str">
        <f t="shared" si="10"/>
        <v>NoValue</v>
      </c>
      <c r="BE219" s="85"/>
      <c r="BF219" s="100" t="str">
        <f t="shared" si="11"/>
        <v>NoValue</v>
      </c>
      <c r="BG219" s="85"/>
      <c r="BH219" s="100" t="str">
        <f t="shared" si="12"/>
        <v>NoValue</v>
      </c>
      <c r="BI219" s="66"/>
      <c r="BJ219" s="165">
        <f t="shared" si="13"/>
        <v>0</v>
      </c>
      <c r="BK219" s="165">
        <f t="shared" si="14"/>
        <v>0</v>
      </c>
      <c r="BL219" s="164"/>
      <c r="BM219" s="164"/>
      <c r="BN219" s="164"/>
      <c r="BO219" s="164"/>
    </row>
    <row r="220" spans="1:67" x14ac:dyDescent="0.2">
      <c r="A220" s="1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85">
        <v>65</v>
      </c>
      <c r="AZ220" s="85"/>
      <c r="BA220" s="85">
        <f t="shared" si="8"/>
        <v>0.95495774187698645</v>
      </c>
      <c r="BB220" s="85">
        <f t="shared" si="9"/>
        <v>1.6949520557420312</v>
      </c>
      <c r="BC220" s="66"/>
      <c r="BD220" s="98" t="str">
        <f t="shared" si="10"/>
        <v>NoValue</v>
      </c>
      <c r="BE220" s="85"/>
      <c r="BF220" s="100" t="str">
        <f t="shared" ref="BF220:BF251" si="15">IF(BD220="NoValue","NoValue",POWER(BD220-$X$160,2))</f>
        <v>NoValue</v>
      </c>
      <c r="BG220" s="85"/>
      <c r="BH220" s="100" t="str">
        <f t="shared" ref="BH220:BH251" si="16">IF(BF220="NoValue","NoValue",POWER(D84-$AJ$162,2))</f>
        <v>NoValue</v>
      </c>
      <c r="BI220" s="66"/>
      <c r="BJ220" s="165">
        <f t="shared" ref="BJ220:BJ251" si="17">IF(D84="ND",0,D84)</f>
        <v>0</v>
      </c>
      <c r="BK220" s="165">
        <f t="shared" ref="BK220:BK251" si="18">IF(D84="ND",1,D84)</f>
        <v>0</v>
      </c>
      <c r="BL220" s="164"/>
      <c r="BM220" s="164"/>
      <c r="BN220" s="164"/>
      <c r="BO220" s="164"/>
    </row>
    <row r="221" spans="1:67" x14ac:dyDescent="0.2">
      <c r="A221" s="1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85">
        <v>66</v>
      </c>
      <c r="AZ221" s="85"/>
      <c r="BA221" s="85">
        <f t="shared" ref="BA221:BA275" si="19">POWER((1-0.95),1/AY221)</f>
        <v>0.95562482738181576</v>
      </c>
      <c r="BB221" s="85">
        <f t="shared" ref="BB221:BB275" si="20">NORMSINV(BA221)</f>
        <v>1.7020267959209769</v>
      </c>
      <c r="BC221" s="66"/>
      <c r="BD221" s="98" t="str">
        <f t="shared" ref="BD221:BD274" si="21">IF(BJ221&gt;0,LN(BJ221),"NoValue")</f>
        <v>NoValue</v>
      </c>
      <c r="BE221" s="85"/>
      <c r="BF221" s="100" t="str">
        <f t="shared" si="15"/>
        <v>NoValue</v>
      </c>
      <c r="BG221" s="85"/>
      <c r="BH221" s="100" t="str">
        <f t="shared" si="16"/>
        <v>NoValue</v>
      </c>
      <c r="BI221" s="66"/>
      <c r="BJ221" s="165">
        <f t="shared" si="17"/>
        <v>0</v>
      </c>
      <c r="BK221" s="165">
        <f t="shared" si="18"/>
        <v>0</v>
      </c>
      <c r="BL221" s="164"/>
      <c r="BM221" s="164"/>
      <c r="BN221" s="164"/>
      <c r="BO221" s="164"/>
    </row>
    <row r="222" spans="1:67" x14ac:dyDescent="0.2">
      <c r="A222" s="1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85">
        <v>67</v>
      </c>
      <c r="AZ222" s="85"/>
      <c r="BA222" s="85">
        <f t="shared" si="19"/>
        <v>0.95627244521811061</v>
      </c>
      <c r="BB222" s="85">
        <f t="shared" si="20"/>
        <v>1.7089775419741329</v>
      </c>
      <c r="BC222" s="66"/>
      <c r="BD222" s="98" t="str">
        <f t="shared" si="21"/>
        <v>NoValue</v>
      </c>
      <c r="BE222" s="85"/>
      <c r="BF222" s="100" t="str">
        <f t="shared" si="15"/>
        <v>NoValue</v>
      </c>
      <c r="BG222" s="85"/>
      <c r="BH222" s="100" t="str">
        <f t="shared" si="16"/>
        <v>NoValue</v>
      </c>
      <c r="BI222" s="66"/>
      <c r="BJ222" s="165">
        <f t="shared" si="17"/>
        <v>0</v>
      </c>
      <c r="BK222" s="165">
        <f t="shared" si="18"/>
        <v>0</v>
      </c>
      <c r="BL222" s="164"/>
      <c r="BM222" s="164"/>
      <c r="BN222" s="164"/>
      <c r="BO222" s="164"/>
    </row>
    <row r="223" spans="1:67" x14ac:dyDescent="0.2">
      <c r="A223" s="1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85">
        <v>68</v>
      </c>
      <c r="AZ223" s="85"/>
      <c r="BA223" s="85">
        <f t="shared" si="19"/>
        <v>0.95690143517991166</v>
      </c>
      <c r="BB223" s="85">
        <f t="shared" si="20"/>
        <v>1.715808326802992</v>
      </c>
      <c r="BC223" s="66"/>
      <c r="BD223" s="98" t="str">
        <f t="shared" si="21"/>
        <v>NoValue</v>
      </c>
      <c r="BE223" s="85"/>
      <c r="BF223" s="100" t="str">
        <f t="shared" si="15"/>
        <v>NoValue</v>
      </c>
      <c r="BG223" s="85"/>
      <c r="BH223" s="100" t="str">
        <f t="shared" si="16"/>
        <v>NoValue</v>
      </c>
      <c r="BI223" s="66"/>
      <c r="BJ223" s="165">
        <f t="shared" si="17"/>
        <v>0</v>
      </c>
      <c r="BK223" s="165">
        <f t="shared" si="18"/>
        <v>0</v>
      </c>
      <c r="BL223" s="164"/>
      <c r="BM223" s="164"/>
      <c r="BN223" s="164"/>
      <c r="BO223" s="164"/>
    </row>
    <row r="224" spans="1:67" x14ac:dyDescent="0.2">
      <c r="A224" s="1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85">
        <v>69</v>
      </c>
      <c r="AZ224" s="85"/>
      <c r="BA224" s="85">
        <f t="shared" si="19"/>
        <v>0.95751258945140627</v>
      </c>
      <c r="BB224" s="85">
        <f t="shared" si="20"/>
        <v>1.7225229940969466</v>
      </c>
      <c r="BC224" s="66"/>
      <c r="BD224" s="98" t="str">
        <f t="shared" si="21"/>
        <v>NoValue</v>
      </c>
      <c r="BE224" s="85"/>
      <c r="BF224" s="100" t="str">
        <f t="shared" si="15"/>
        <v>NoValue</v>
      </c>
      <c r="BG224" s="85"/>
      <c r="BH224" s="100" t="str">
        <f t="shared" si="16"/>
        <v>NoValue</v>
      </c>
      <c r="BI224" s="66"/>
      <c r="BJ224" s="165">
        <f t="shared" si="17"/>
        <v>0</v>
      </c>
      <c r="BK224" s="165">
        <f t="shared" si="18"/>
        <v>0</v>
      </c>
      <c r="BL224" s="164"/>
      <c r="BM224" s="164"/>
      <c r="BN224" s="164"/>
      <c r="BO224" s="164"/>
    </row>
    <row r="225" spans="1:67" x14ac:dyDescent="0.2">
      <c r="A225" s="1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85">
        <v>70</v>
      </c>
      <c r="AZ225" s="85"/>
      <c r="BA225" s="85">
        <f t="shared" si="19"/>
        <v>0.9581066559331114</v>
      </c>
      <c r="BB225" s="85">
        <f t="shared" si="20"/>
        <v>1.7291252098413057</v>
      </c>
      <c r="BC225" s="66"/>
      <c r="BD225" s="98" t="str">
        <f t="shared" si="21"/>
        <v>NoValue</v>
      </c>
      <c r="BE225" s="85"/>
      <c r="BF225" s="100" t="str">
        <f t="shared" si="15"/>
        <v>NoValue</v>
      </c>
      <c r="BG225" s="85"/>
      <c r="BH225" s="100" t="str">
        <f t="shared" si="16"/>
        <v>NoValue</v>
      </c>
      <c r="BI225" s="66"/>
      <c r="BJ225" s="165">
        <f t="shared" si="17"/>
        <v>0</v>
      </c>
      <c r="BK225" s="165">
        <f t="shared" si="18"/>
        <v>0</v>
      </c>
      <c r="BL225" s="164"/>
      <c r="BM225" s="164"/>
      <c r="BN225" s="164"/>
      <c r="BO225" s="164"/>
    </row>
    <row r="226" spans="1:67" x14ac:dyDescent="0.2">
      <c r="A226" s="1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85">
        <v>71</v>
      </c>
      <c r="AZ226" s="85"/>
      <c r="BA226" s="85">
        <f t="shared" si="19"/>
        <v>0.95868434129309055</v>
      </c>
      <c r="BB226" s="85">
        <f t="shared" si="20"/>
        <v>1.7356184729703994</v>
      </c>
      <c r="BC226" s="66"/>
      <c r="BD226" s="98" t="str">
        <f t="shared" si="21"/>
        <v>NoValue</v>
      </c>
      <c r="BE226" s="85"/>
      <c r="BF226" s="100" t="str">
        <f t="shared" si="15"/>
        <v>NoValue</v>
      </c>
      <c r="BG226" s="85"/>
      <c r="BH226" s="100" t="str">
        <f t="shared" si="16"/>
        <v>NoValue</v>
      </c>
      <c r="BI226" s="66"/>
      <c r="BJ226" s="165">
        <f t="shared" si="17"/>
        <v>0</v>
      </c>
      <c r="BK226" s="165">
        <f t="shared" si="18"/>
        <v>0</v>
      </c>
      <c r="BL226" s="164"/>
      <c r="BM226" s="164"/>
      <c r="BN226" s="164"/>
      <c r="BO226" s="164"/>
    </row>
    <row r="227" spans="1:67" x14ac:dyDescent="0.2">
      <c r="A227" s="1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85">
        <v>72</v>
      </c>
      <c r="AZ227" s="85"/>
      <c r="BA227" s="85">
        <f t="shared" si="19"/>
        <v>0.95924631376936009</v>
      </c>
      <c r="BB227" s="85">
        <f t="shared" si="20"/>
        <v>1.742006125240479</v>
      </c>
      <c r="BC227" s="66"/>
      <c r="BD227" s="98" t="str">
        <f t="shared" si="21"/>
        <v>NoValue</v>
      </c>
      <c r="BE227" s="85"/>
      <c r="BF227" s="100" t="str">
        <f t="shared" si="15"/>
        <v>NoValue</v>
      </c>
      <c r="BG227" s="85"/>
      <c r="BH227" s="100" t="str">
        <f t="shared" si="16"/>
        <v>NoValue</v>
      </c>
      <c r="BI227" s="66"/>
      <c r="BJ227" s="165">
        <f t="shared" si="17"/>
        <v>0</v>
      </c>
      <c r="BK227" s="165">
        <f t="shared" si="18"/>
        <v>0</v>
      </c>
      <c r="BL227" s="164"/>
      <c r="BM227" s="164"/>
      <c r="BN227" s="164"/>
      <c r="BO227" s="164"/>
    </row>
    <row r="228" spans="1:67" x14ac:dyDescent="0.2">
      <c r="A228" s="1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85">
        <v>73</v>
      </c>
      <c r="AZ228" s="85"/>
      <c r="BA228" s="85">
        <f t="shared" si="19"/>
        <v>0.95979320574683413</v>
      </c>
      <c r="BB228" s="85">
        <f t="shared" si="20"/>
        <v>1.7482913603895942</v>
      </c>
      <c r="BC228" s="66"/>
      <c r="BD228" s="98" t="str">
        <f t="shared" si="21"/>
        <v>NoValue</v>
      </c>
      <c r="BE228" s="85"/>
      <c r="BF228" s="100" t="str">
        <f t="shared" si="15"/>
        <v>NoValue</v>
      </c>
      <c r="BG228" s="85"/>
      <c r="BH228" s="100" t="str">
        <f t="shared" si="16"/>
        <v>NoValue</v>
      </c>
      <c r="BI228" s="66"/>
      <c r="BJ228" s="165">
        <f t="shared" si="17"/>
        <v>0</v>
      </c>
      <c r="BK228" s="165">
        <f t="shared" si="18"/>
        <v>0</v>
      </c>
      <c r="BL228" s="164"/>
      <c r="BM228" s="164"/>
      <c r="BN228" s="164"/>
      <c r="BO228" s="164"/>
    </row>
    <row r="229" spans="1:67" x14ac:dyDescent="0.2">
      <c r="A229" s="1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85">
        <v>74</v>
      </c>
      <c r="AZ229" s="85"/>
      <c r="BA229" s="85">
        <f t="shared" si="19"/>
        <v>0.96032561612968659</v>
      </c>
      <c r="BB229" s="85">
        <f t="shared" si="20"/>
        <v>1.7544772326450235</v>
      </c>
      <c r="BC229" s="66"/>
      <c r="BD229" s="98" t="str">
        <f t="shared" si="21"/>
        <v>NoValue</v>
      </c>
      <c r="BE229" s="85"/>
      <c r="BF229" s="100" t="str">
        <f t="shared" si="15"/>
        <v>NoValue</v>
      </c>
      <c r="BG229" s="85"/>
      <c r="BH229" s="100" t="str">
        <f t="shared" si="16"/>
        <v>NoValue</v>
      </c>
      <c r="BI229" s="66"/>
      <c r="BJ229" s="165">
        <f t="shared" si="17"/>
        <v>0</v>
      </c>
      <c r="BK229" s="165">
        <f t="shared" si="18"/>
        <v>0</v>
      </c>
      <c r="BL229" s="164"/>
      <c r="BM229" s="164"/>
      <c r="BN229" s="164"/>
      <c r="BO229" s="164"/>
    </row>
    <row r="230" spans="1:67" x14ac:dyDescent="0.2">
      <c r="A230" s="1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85">
        <v>75</v>
      </c>
      <c r="AZ230" s="85"/>
      <c r="BA230" s="85">
        <f t="shared" si="19"/>
        <v>0.96084411252782875</v>
      </c>
      <c r="BB230" s="85">
        <f t="shared" si="20"/>
        <v>1.7605666646329368</v>
      </c>
      <c r="BC230" s="66"/>
      <c r="BD230" s="98" t="str">
        <f t="shared" si="21"/>
        <v>NoValue</v>
      </c>
      <c r="BE230" s="85"/>
      <c r="BF230" s="100" t="str">
        <f t="shared" si="15"/>
        <v>NoValue</v>
      </c>
      <c r="BG230" s="85"/>
      <c r="BH230" s="100" t="str">
        <f t="shared" si="16"/>
        <v>NoValue</v>
      </c>
      <c r="BI230" s="66"/>
      <c r="BJ230" s="165">
        <f t="shared" si="17"/>
        <v>0</v>
      </c>
      <c r="BK230" s="165">
        <f t="shared" si="18"/>
        <v>0</v>
      </c>
      <c r="BL230" s="164"/>
      <c r="BM230" s="164"/>
      <c r="BN230" s="164"/>
      <c r="BO230" s="164"/>
    </row>
    <row r="231" spans="1:67" x14ac:dyDescent="0.2">
      <c r="A231" s="1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85">
        <v>76</v>
      </c>
      <c r="AZ231" s="85"/>
      <c r="BA231" s="85">
        <f t="shared" si="19"/>
        <v>0.96134923327427446</v>
      </c>
      <c r="BB231" s="85">
        <f t="shared" si="20"/>
        <v>1.7665624547397361</v>
      </c>
      <c r="BC231" s="66"/>
      <c r="BD231" s="98" t="str">
        <f t="shared" si="21"/>
        <v>NoValue</v>
      </c>
      <c r="BE231" s="85"/>
      <c r="BF231" s="100" t="str">
        <f t="shared" si="15"/>
        <v>NoValue</v>
      </c>
      <c r="BG231" s="85"/>
      <c r="BH231" s="100" t="str">
        <f t="shared" si="16"/>
        <v>NoValue</v>
      </c>
      <c r="BI231" s="66"/>
      <c r="BJ231" s="165">
        <f t="shared" si="17"/>
        <v>0</v>
      </c>
      <c r="BK231" s="165">
        <f t="shared" si="18"/>
        <v>0</v>
      </c>
      <c r="BL231" s="164"/>
      <c r="BM231" s="164"/>
      <c r="BN231" s="164"/>
      <c r="BO231" s="164"/>
    </row>
    <row r="232" spans="1:67" x14ac:dyDescent="0.2">
      <c r="A232" s="1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85">
        <v>77</v>
      </c>
      <c r="AZ232" s="85"/>
      <c r="BA232" s="85">
        <f t="shared" si="19"/>
        <v>0.96184148928845459</v>
      </c>
      <c r="BB232" s="85">
        <f t="shared" si="20"/>
        <v>1.7724672839697819</v>
      </c>
      <c r="BC232" s="66"/>
      <c r="BD232" s="98" t="str">
        <f t="shared" si="21"/>
        <v>NoValue</v>
      </c>
      <c r="BE232" s="85"/>
      <c r="BF232" s="100" t="str">
        <f t="shared" si="15"/>
        <v>NoValue</v>
      </c>
      <c r="BG232" s="85"/>
      <c r="BH232" s="100" t="str">
        <f t="shared" si="16"/>
        <v>NoValue</v>
      </c>
      <c r="BI232" s="66"/>
      <c r="BJ232" s="165">
        <f t="shared" si="17"/>
        <v>0</v>
      </c>
      <c r="BK232" s="165">
        <f t="shared" si="18"/>
        <v>0</v>
      </c>
      <c r="BL232" s="164"/>
      <c r="BM232" s="164"/>
      <c r="BN232" s="164"/>
      <c r="BO232" s="164"/>
    </row>
    <row r="233" spans="1:67" x14ac:dyDescent="0.2">
      <c r="A233" s="1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85">
        <v>78</v>
      </c>
      <c r="AZ233" s="85"/>
      <c r="BA233" s="85">
        <f t="shared" si="19"/>
        <v>0.96232136579903149</v>
      </c>
      <c r="BB233" s="85">
        <f t="shared" si="20"/>
        <v>1.7782837223400929</v>
      </c>
      <c r="BC233" s="66"/>
      <c r="BD233" s="98" t="str">
        <f t="shared" si="21"/>
        <v>NoValue</v>
      </c>
      <c r="BE233" s="85"/>
      <c r="BF233" s="100" t="str">
        <f t="shared" si="15"/>
        <v>NoValue</v>
      </c>
      <c r="BG233" s="85"/>
      <c r="BH233" s="100" t="str">
        <f t="shared" si="16"/>
        <v>NoValue</v>
      </c>
      <c r="BI233" s="66"/>
      <c r="BJ233" s="165">
        <f t="shared" si="17"/>
        <v>0</v>
      </c>
      <c r="BK233" s="165">
        <f t="shared" si="18"/>
        <v>0</v>
      </c>
      <c r="BL233" s="164"/>
      <c r="BM233" s="164"/>
      <c r="BN233" s="164"/>
      <c r="BO233" s="164"/>
    </row>
    <row r="234" spans="1:67" x14ac:dyDescent="0.2">
      <c r="A234" s="1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85">
        <v>79</v>
      </c>
      <c r="AZ234" s="85"/>
      <c r="BA234" s="85">
        <f t="shared" si="19"/>
        <v>0.96278932393841976</v>
      </c>
      <c r="BB234" s="85">
        <f t="shared" si="20"/>
        <v>1.7840142348488339</v>
      </c>
      <c r="BC234" s="66"/>
      <c r="BD234" s="98" t="str">
        <f t="shared" si="21"/>
        <v>NoValue</v>
      </c>
      <c r="BE234" s="85"/>
      <c r="BF234" s="100" t="str">
        <f t="shared" si="15"/>
        <v>NoValue</v>
      </c>
      <c r="BG234" s="85"/>
      <c r="BH234" s="100" t="str">
        <f t="shared" si="16"/>
        <v>NoValue</v>
      </c>
      <c r="BI234" s="66"/>
      <c r="BJ234" s="165">
        <f t="shared" si="17"/>
        <v>0</v>
      </c>
      <c r="BK234" s="165">
        <f t="shared" si="18"/>
        <v>0</v>
      </c>
      <c r="BL234" s="164"/>
      <c r="BM234" s="164"/>
      <c r="BN234" s="164"/>
      <c r="BO234" s="164"/>
    </row>
    <row r="235" spans="1:67" x14ac:dyDescent="0.2">
      <c r="A235" s="1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85">
        <v>80</v>
      </c>
      <c r="AZ235" s="85"/>
      <c r="BA235" s="85">
        <f t="shared" si="19"/>
        <v>0.96324580222001766</v>
      </c>
      <c r="BB235" s="85">
        <f t="shared" si="20"/>
        <v>1.7896611870510142</v>
      </c>
      <c r="BC235" s="66"/>
      <c r="BD235" s="98" t="str">
        <f t="shared" si="21"/>
        <v>NoValue</v>
      </c>
      <c r="BE235" s="85"/>
      <c r="BF235" s="100" t="str">
        <f t="shared" si="15"/>
        <v>NoValue</v>
      </c>
      <c r="BG235" s="85"/>
      <c r="BH235" s="100" t="str">
        <f t="shared" si="16"/>
        <v>NoValue</v>
      </c>
      <c r="BI235" s="66"/>
      <c r="BJ235" s="165">
        <f t="shared" si="17"/>
        <v>0</v>
      </c>
      <c r="BK235" s="165">
        <f t="shared" si="18"/>
        <v>0</v>
      </c>
      <c r="BL235" s="164"/>
      <c r="BM235" s="164"/>
      <c r="BN235" s="164"/>
      <c r="BO235" s="164"/>
    </row>
    <row r="236" spans="1:67" x14ac:dyDescent="0.2">
      <c r="A236" s="1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85">
        <v>81</v>
      </c>
      <c r="AZ236" s="85"/>
      <c r="BA236" s="85">
        <f t="shared" si="19"/>
        <v>0.96369121790809575</v>
      </c>
      <c r="BB236" s="85">
        <f t="shared" si="20"/>
        <v>1.7952268502718884</v>
      </c>
      <c r="BC236" s="66"/>
      <c r="BD236" s="98" t="str">
        <f t="shared" si="21"/>
        <v>NoValue</v>
      </c>
      <c r="BE236" s="85"/>
      <c r="BF236" s="100" t="str">
        <f t="shared" si="15"/>
        <v>NoValue</v>
      </c>
      <c r="BG236" s="85"/>
      <c r="BH236" s="100" t="str">
        <f t="shared" si="16"/>
        <v>NoValue</v>
      </c>
      <c r="BI236" s="66"/>
      <c r="BJ236" s="165">
        <f t="shared" si="17"/>
        <v>0</v>
      </c>
      <c r="BK236" s="165">
        <f t="shared" si="18"/>
        <v>0</v>
      </c>
      <c r="BL236" s="164"/>
      <c r="BM236" s="164"/>
      <c r="BN236" s="164"/>
      <c r="BO236" s="164"/>
    </row>
    <row r="237" spans="1:67" x14ac:dyDescent="0.2">
      <c r="A237" s="1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85">
        <v>82</v>
      </c>
      <c r="AZ237" s="85"/>
      <c r="BA237" s="85">
        <f t="shared" si="19"/>
        <v>0.96412596828932884</v>
      </c>
      <c r="BB237" s="85">
        <f t="shared" si="20"/>
        <v>1.8007134064857595</v>
      </c>
      <c r="BC237" s="66"/>
      <c r="BD237" s="98" t="str">
        <f t="shared" si="21"/>
        <v>NoValue</v>
      </c>
      <c r="BE237" s="85"/>
      <c r="BF237" s="100" t="str">
        <f t="shared" si="15"/>
        <v>NoValue</v>
      </c>
      <c r="BG237" s="85"/>
      <c r="BH237" s="100" t="str">
        <f t="shared" si="16"/>
        <v>NoValue</v>
      </c>
      <c r="BI237" s="66"/>
      <c r="BJ237" s="165">
        <f t="shared" si="17"/>
        <v>0</v>
      </c>
      <c r="BK237" s="165">
        <f t="shared" si="18"/>
        <v>0</v>
      </c>
      <c r="BL237" s="164"/>
      <c r="BM237" s="164"/>
      <c r="BN237" s="164"/>
      <c r="BO237" s="164"/>
    </row>
    <row r="238" spans="1:67" x14ac:dyDescent="0.2">
      <c r="A238" s="1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85">
        <v>83</v>
      </c>
      <c r="AZ238" s="85"/>
      <c r="BA238" s="85">
        <f t="shared" si="19"/>
        <v>0.96455043185411493</v>
      </c>
      <c r="BB238" s="85">
        <f t="shared" si="20"/>
        <v>1.8061229528855081</v>
      </c>
      <c r="BC238" s="66"/>
      <c r="BD238" s="98" t="str">
        <f t="shared" si="21"/>
        <v>NoValue</v>
      </c>
      <c r="BE238" s="85"/>
      <c r="BF238" s="100" t="str">
        <f t="shared" si="15"/>
        <v>NoValue</v>
      </c>
      <c r="BG238" s="85"/>
      <c r="BH238" s="100" t="str">
        <f t="shared" si="16"/>
        <v>NoValue</v>
      </c>
      <c r="BI238" s="66"/>
      <c r="BJ238" s="165">
        <f t="shared" si="17"/>
        <v>0</v>
      </c>
      <c r="BK238" s="165">
        <f t="shared" si="18"/>
        <v>0</v>
      </c>
      <c r="BL238" s="164"/>
      <c r="BM238" s="164"/>
      <c r="BN238" s="164"/>
      <c r="BO238" s="164"/>
    </row>
    <row r="239" spans="1:67" x14ac:dyDescent="0.2">
      <c r="A239" s="1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85">
        <v>84</v>
      </c>
      <c r="AZ239" s="85"/>
      <c r="BA239" s="85">
        <f t="shared" si="19"/>
        <v>0.96496496939505794</v>
      </c>
      <c r="BB239" s="85">
        <f t="shared" si="20"/>
        <v>1.8114575061659457</v>
      </c>
      <c r="BC239" s="66"/>
      <c r="BD239" s="98" t="str">
        <f t="shared" si="21"/>
        <v>NoValue</v>
      </c>
      <c r="BE239" s="85"/>
      <c r="BF239" s="100" t="str">
        <f t="shared" si="15"/>
        <v>NoValue</v>
      </c>
      <c r="BG239" s="85"/>
      <c r="BH239" s="100" t="str">
        <f t="shared" si="16"/>
        <v>NoValue</v>
      </c>
      <c r="BI239" s="66"/>
      <c r="BJ239" s="165">
        <f t="shared" si="17"/>
        <v>0</v>
      </c>
      <c r="BK239" s="165">
        <f t="shared" si="18"/>
        <v>0</v>
      </c>
      <c r="BL239" s="164"/>
      <c r="BM239" s="164"/>
      <c r="BN239" s="164"/>
      <c r="BO239" s="164"/>
    </row>
    <row r="240" spans="1:67" x14ac:dyDescent="0.2">
      <c r="A240" s="1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85">
        <v>85</v>
      </c>
      <c r="AZ240" s="85"/>
      <c r="BA240" s="85">
        <f t="shared" si="19"/>
        <v>0.96536992502931296</v>
      </c>
      <c r="BB240" s="85">
        <f t="shared" si="20"/>
        <v>1.816719006542111</v>
      </c>
      <c r="BC240" s="66"/>
      <c r="BD240" s="98" t="str">
        <f t="shared" si="21"/>
        <v>NoValue</v>
      </c>
      <c r="BE240" s="85"/>
      <c r="BF240" s="100" t="str">
        <f t="shared" si="15"/>
        <v>NoValue</v>
      </c>
      <c r="BG240" s="85"/>
      <c r="BH240" s="100" t="str">
        <f t="shared" si="16"/>
        <v>NoValue</v>
      </c>
      <c r="BI240" s="66"/>
      <c r="BJ240" s="165">
        <f t="shared" si="17"/>
        <v>0</v>
      </c>
      <c r="BK240" s="165">
        <f t="shared" si="18"/>
        <v>0</v>
      </c>
      <c r="BL240" s="164"/>
      <c r="BM240" s="164"/>
      <c r="BN240" s="164"/>
      <c r="BO240" s="164"/>
    </row>
    <row r="241" spans="1:67" x14ac:dyDescent="0.2">
      <c r="A241" s="1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85">
        <v>86</v>
      </c>
      <c r="AZ241" s="85"/>
      <c r="BA241" s="85">
        <f t="shared" si="19"/>
        <v>0.96576562715087977</v>
      </c>
      <c r="BB241" s="85">
        <f t="shared" si="20"/>
        <v>1.82190932152186</v>
      </c>
      <c r="BC241" s="66"/>
      <c r="BD241" s="98" t="str">
        <f t="shared" si="21"/>
        <v>NoValue</v>
      </c>
      <c r="BE241" s="85"/>
      <c r="BF241" s="100" t="str">
        <f t="shared" si="15"/>
        <v>NoValue</v>
      </c>
      <c r="BG241" s="85"/>
      <c r="BH241" s="100" t="str">
        <f t="shared" si="16"/>
        <v>NoValue</v>
      </c>
      <c r="BI241" s="66"/>
      <c r="BJ241" s="165">
        <f t="shared" si="17"/>
        <v>0</v>
      </c>
      <c r="BK241" s="165">
        <f t="shared" si="18"/>
        <v>0</v>
      </c>
      <c r="BL241" s="164"/>
      <c r="BM241" s="164"/>
      <c r="BN241" s="164"/>
      <c r="BO241" s="164"/>
    </row>
    <row r="242" spans="1:67" x14ac:dyDescent="0.2">
      <c r="A242" s="1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85">
        <v>87</v>
      </c>
      <c r="AZ242" s="85"/>
      <c r="BA242" s="85">
        <f t="shared" si="19"/>
        <v>0.96615238931838043</v>
      </c>
      <c r="BB242" s="85">
        <f t="shared" si="20"/>
        <v>1.8270302494504529</v>
      </c>
      <c r="BC242" s="66"/>
      <c r="BD242" s="98" t="str">
        <f t="shared" si="21"/>
        <v>NoValue</v>
      </c>
      <c r="BE242" s="85"/>
      <c r="BF242" s="100" t="str">
        <f t="shared" si="15"/>
        <v>NoValue</v>
      </c>
      <c r="BG242" s="85"/>
      <c r="BH242" s="100" t="str">
        <f t="shared" si="16"/>
        <v>NoValue</v>
      </c>
      <c r="BI242" s="66"/>
      <c r="BJ242" s="165">
        <f t="shared" si="17"/>
        <v>0</v>
      </c>
      <c r="BK242" s="165">
        <f t="shared" si="18"/>
        <v>0</v>
      </c>
      <c r="BL242" s="164"/>
      <c r="BM242" s="164"/>
      <c r="BN242" s="164"/>
      <c r="BO242" s="164"/>
    </row>
    <row r="243" spans="1:67" x14ac:dyDescent="0.2">
      <c r="A243" s="1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85">
        <v>88</v>
      </c>
      <c r="AZ243" s="85"/>
      <c r="BA243" s="85">
        <f t="shared" si="19"/>
        <v>0.96653051108336252</v>
      </c>
      <c r="BB243" s="85">
        <f t="shared" si="20"/>
        <v>1.8320835228433823</v>
      </c>
      <c r="BC243" s="66"/>
      <c r="BD243" s="98" t="str">
        <f t="shared" si="21"/>
        <v>NoValue</v>
      </c>
      <c r="BE243" s="85"/>
      <c r="BF243" s="100" t="str">
        <f t="shared" si="15"/>
        <v>NoValue</v>
      </c>
      <c r="BG243" s="85"/>
      <c r="BH243" s="100" t="str">
        <f t="shared" si="16"/>
        <v>NoValue</v>
      </c>
      <c r="BI243" s="66"/>
      <c r="BJ243" s="165">
        <f t="shared" si="17"/>
        <v>0</v>
      </c>
      <c r="BK243" s="165">
        <f t="shared" si="18"/>
        <v>0</v>
      </c>
      <c r="BL243" s="164"/>
      <c r="BM243" s="164"/>
      <c r="BN243" s="164"/>
      <c r="BO243" s="164"/>
    </row>
    <row r="244" spans="1:67" x14ac:dyDescent="0.2">
      <c r="A244" s="1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85">
        <v>89</v>
      </c>
      <c r="AZ244" s="85"/>
      <c r="BA244" s="85">
        <f t="shared" si="19"/>
        <v>0.96690027876372586</v>
      </c>
      <c r="BB244" s="85">
        <f t="shared" si="20"/>
        <v>1.8370708115223904</v>
      </c>
      <c r="BC244" s="66"/>
      <c r="BD244" s="98" t="str">
        <f t="shared" si="21"/>
        <v>NoValue</v>
      </c>
      <c r="BE244" s="85"/>
      <c r="BF244" s="100" t="str">
        <f t="shared" si="15"/>
        <v>NoValue</v>
      </c>
      <c r="BG244" s="85"/>
      <c r="BH244" s="100" t="str">
        <f t="shared" si="16"/>
        <v>NoValue</v>
      </c>
      <c r="BI244" s="66"/>
      <c r="BJ244" s="165">
        <f t="shared" si="17"/>
        <v>0</v>
      </c>
      <c r="BK244" s="165">
        <f t="shared" si="18"/>
        <v>0</v>
      </c>
      <c r="BL244" s="164"/>
      <c r="BM244" s="164"/>
      <c r="BN244" s="164"/>
      <c r="BO244" s="164"/>
    </row>
    <row r="245" spans="1:67" x14ac:dyDescent="0.2">
      <c r="A245" s="1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85">
        <v>90</v>
      </c>
      <c r="AZ245" s="85"/>
      <c r="BA245" s="85">
        <f t="shared" si="19"/>
        <v>0.96726196616646543</v>
      </c>
      <c r="BB245" s="85">
        <f t="shared" si="20"/>
        <v>1.8419937255683403</v>
      </c>
      <c r="BC245" s="66"/>
      <c r="BD245" s="98" t="str">
        <f t="shared" si="21"/>
        <v>NoValue</v>
      </c>
      <c r="BE245" s="85"/>
      <c r="BF245" s="100" t="str">
        <f t="shared" si="15"/>
        <v>NoValue</v>
      </c>
      <c r="BG245" s="85"/>
      <c r="BH245" s="100" t="str">
        <f t="shared" si="16"/>
        <v>NoValue</v>
      </c>
      <c r="BI245" s="66"/>
      <c r="BJ245" s="165">
        <f t="shared" si="17"/>
        <v>0</v>
      </c>
      <c r="BK245" s="165">
        <f t="shared" si="18"/>
        <v>0</v>
      </c>
      <c r="BL245" s="164"/>
      <c r="BM245" s="164"/>
      <c r="BN245" s="164"/>
      <c r="BO245" s="164"/>
    </row>
    <row r="246" spans="1:67" x14ac:dyDescent="0.2">
      <c r="A246" s="1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85">
        <v>91</v>
      </c>
      <c r="AZ246" s="85"/>
      <c r="BA246" s="85">
        <f t="shared" si="19"/>
        <v>0.96761583526356554</v>
      </c>
      <c r="BB246" s="85">
        <f t="shared" si="20"/>
        <v>1.846853818103606</v>
      </c>
      <c r="BC246" s="66"/>
      <c r="BD246" s="98" t="str">
        <f t="shared" si="21"/>
        <v>NoValue</v>
      </c>
      <c r="BE246" s="85"/>
      <c r="BF246" s="100" t="str">
        <f t="shared" si="15"/>
        <v>NoValue</v>
      </c>
      <c r="BG246" s="85"/>
      <c r="BH246" s="100" t="str">
        <f t="shared" si="16"/>
        <v>NoValue</v>
      </c>
      <c r="BI246" s="66"/>
      <c r="BJ246" s="165">
        <f t="shared" si="17"/>
        <v>0</v>
      </c>
      <c r="BK246" s="165">
        <f t="shared" si="18"/>
        <v>0</v>
      </c>
      <c r="BL246" s="164"/>
      <c r="BM246" s="164"/>
      <c r="BN246" s="164"/>
      <c r="BO246" s="164"/>
    </row>
    <row r="247" spans="1:67" x14ac:dyDescent="0.2">
      <c r="A247" s="1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85">
        <v>92</v>
      </c>
      <c r="AZ247" s="85"/>
      <c r="BA247" s="85">
        <f t="shared" si="19"/>
        <v>0.96796213682454824</v>
      </c>
      <c r="BB247" s="85">
        <f t="shared" si="20"/>
        <v>1.8516525879155639</v>
      </c>
      <c r="BC247" s="66"/>
      <c r="BD247" s="98" t="str">
        <f t="shared" si="21"/>
        <v>NoValue</v>
      </c>
      <c r="BE247" s="85"/>
      <c r="BF247" s="100" t="str">
        <f t="shared" si="15"/>
        <v>NoValue</v>
      </c>
      <c r="BG247" s="85"/>
      <c r="BH247" s="100" t="str">
        <f t="shared" si="16"/>
        <v>NoValue</v>
      </c>
      <c r="BI247" s="66"/>
      <c r="BJ247" s="165">
        <f t="shared" si="17"/>
        <v>0</v>
      </c>
      <c r="BK247" s="165">
        <f t="shared" si="18"/>
        <v>0</v>
      </c>
      <c r="BL247" s="164"/>
      <c r="BM247" s="164"/>
      <c r="BN247" s="164"/>
      <c r="BO247" s="164"/>
    </row>
    <row r="248" spans="1:67" x14ac:dyDescent="0.2">
      <c r="A248" s="1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85">
        <v>93</v>
      </c>
      <c r="AZ248" s="85"/>
      <c r="BA248" s="85">
        <f t="shared" si="19"/>
        <v>0.96830111100888516</v>
      </c>
      <c r="BB248" s="85">
        <f t="shared" si="20"/>
        <v>1.8563914819319027</v>
      </c>
      <c r="BC248" s="66"/>
      <c r="BD248" s="98" t="str">
        <f t="shared" si="21"/>
        <v>NoValue</v>
      </c>
      <c r="BE248" s="85"/>
      <c r="BF248" s="100" t="str">
        <f t="shared" si="15"/>
        <v>NoValue</v>
      </c>
      <c r="BG248" s="85"/>
      <c r="BH248" s="100" t="str">
        <f t="shared" si="16"/>
        <v>NoValue</v>
      </c>
      <c r="BI248" s="66"/>
      <c r="BJ248" s="165">
        <f t="shared" si="17"/>
        <v>0</v>
      </c>
      <c r="BK248" s="165">
        <f t="shared" si="18"/>
        <v>0</v>
      </c>
      <c r="BL248" s="164"/>
      <c r="BM248" s="164"/>
      <c r="BN248" s="164"/>
      <c r="BO248" s="164"/>
    </row>
    <row r="249" spans="1:67" x14ac:dyDescent="0.2">
      <c r="A249" s="1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85">
        <v>94</v>
      </c>
      <c r="AZ249" s="85"/>
      <c r="BA249" s="85">
        <f t="shared" si="19"/>
        <v>0.96863298792121233</v>
      </c>
      <c r="BB249" s="85">
        <f t="shared" si="20"/>
        <v>1.8610718975576341</v>
      </c>
      <c r="BC249" s="66"/>
      <c r="BD249" s="98" t="str">
        <f t="shared" si="21"/>
        <v>NoValue</v>
      </c>
      <c r="BE249" s="85"/>
      <c r="BF249" s="100" t="str">
        <f t="shared" si="15"/>
        <v>NoValue</v>
      </c>
      <c r="BG249" s="85"/>
      <c r="BH249" s="100" t="str">
        <f t="shared" si="16"/>
        <v>NoValue</v>
      </c>
      <c r="BI249" s="66"/>
      <c r="BJ249" s="165">
        <f t="shared" si="17"/>
        <v>0</v>
      </c>
      <c r="BK249" s="165">
        <f t="shared" si="18"/>
        <v>0</v>
      </c>
      <c r="BL249" s="164"/>
      <c r="BM249" s="164"/>
      <c r="BN249" s="164"/>
      <c r="BO249" s="164"/>
    </row>
    <row r="250" spans="1:67" x14ac:dyDescent="0.2">
      <c r="A250" s="1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85">
        <v>95</v>
      </c>
      <c r="AZ250" s="85"/>
      <c r="BA250" s="85">
        <f t="shared" si="19"/>
        <v>0.96895798813204514</v>
      </c>
      <c r="BB250" s="85">
        <f t="shared" si="20"/>
        <v>1.8656951848829249</v>
      </c>
      <c r="BC250" s="66"/>
      <c r="BD250" s="98" t="str">
        <f t="shared" si="21"/>
        <v>NoValue</v>
      </c>
      <c r="BE250" s="85"/>
      <c r="BF250" s="100" t="str">
        <f t="shared" si="15"/>
        <v>NoValue</v>
      </c>
      <c r="BG250" s="85"/>
      <c r="BH250" s="100" t="str">
        <f t="shared" si="16"/>
        <v>NoValue</v>
      </c>
      <c r="BI250" s="66"/>
      <c r="BJ250" s="165">
        <f t="shared" si="17"/>
        <v>0</v>
      </c>
      <c r="BK250" s="165">
        <f t="shared" si="18"/>
        <v>0</v>
      </c>
      <c r="BL250" s="164"/>
      <c r="BM250" s="164"/>
      <c r="BN250" s="164"/>
      <c r="BO250" s="164"/>
    </row>
    <row r="251" spans="1:67" x14ac:dyDescent="0.2">
      <c r="A251" s="1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85">
        <v>96</v>
      </c>
      <c r="AZ251" s="85"/>
      <c r="BA251" s="85">
        <f t="shared" si="19"/>
        <v>0.96927632316646717</v>
      </c>
      <c r="BB251" s="85">
        <f t="shared" si="20"/>
        <v>1.8702626487701646</v>
      </c>
      <c r="BC251" s="66"/>
      <c r="BD251" s="98" t="str">
        <f t="shared" si="21"/>
        <v>NoValue</v>
      </c>
      <c r="BE251" s="85"/>
      <c r="BF251" s="100" t="str">
        <f t="shared" si="15"/>
        <v>NoValue</v>
      </c>
      <c r="BG251" s="85"/>
      <c r="BH251" s="100" t="str">
        <f t="shared" si="16"/>
        <v>NoValue</v>
      </c>
      <c r="BI251" s="66"/>
      <c r="BJ251" s="165">
        <f t="shared" si="17"/>
        <v>0</v>
      </c>
      <c r="BK251" s="165">
        <f t="shared" si="18"/>
        <v>0</v>
      </c>
      <c r="BL251" s="164"/>
      <c r="BM251" s="164"/>
      <c r="BN251" s="164"/>
      <c r="BO251" s="164"/>
    </row>
    <row r="252" spans="1:67" x14ac:dyDescent="0.2">
      <c r="A252" s="1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85">
        <v>97</v>
      </c>
      <c r="AZ252" s="85"/>
      <c r="BA252" s="85">
        <f t="shared" si="19"/>
        <v>0.96958819596306889</v>
      </c>
      <c r="BB252" s="85">
        <f t="shared" si="20"/>
        <v>1.8747755508280979</v>
      </c>
      <c r="BC252" s="66"/>
      <c r="BD252" s="98" t="str">
        <f t="shared" si="21"/>
        <v>NoValue</v>
      </c>
      <c r="BE252" s="85"/>
      <c r="BF252" s="100" t="str">
        <f t="shared" ref="BF252:BF275" si="22">IF(BD252="NoValue","NoValue",POWER(BD252-$X$160,2))</f>
        <v>NoValue</v>
      </c>
      <c r="BG252" s="85"/>
      <c r="BH252" s="100" t="str">
        <f t="shared" ref="BH252:BH275" si="23">IF(BF252="NoValue","NoValue",POWER(D116-$AJ$162,2))</f>
        <v>NoValue</v>
      </c>
      <c r="BI252" s="66"/>
      <c r="BJ252" s="165">
        <f t="shared" ref="BJ252:BJ275" si="24">IF(D116="ND",0,D116)</f>
        <v>0</v>
      </c>
      <c r="BK252" s="165">
        <f t="shared" ref="BK252:BK275" si="25">IF(D116="ND",1,D116)</f>
        <v>0</v>
      </c>
      <c r="BL252" s="164"/>
      <c r="BM252" s="164"/>
      <c r="BN252" s="164"/>
      <c r="BO252" s="164"/>
    </row>
    <row r="253" spans="1:67" x14ac:dyDescent="0.2">
      <c r="A253" s="1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85">
        <v>98</v>
      </c>
      <c r="AZ253" s="85"/>
      <c r="BA253" s="85">
        <f t="shared" si="19"/>
        <v>0.96989380130522684</v>
      </c>
      <c r="BB253" s="85">
        <f t="shared" si="20"/>
        <v>1.8792351112802042</v>
      </c>
      <c r="BC253" s="66"/>
      <c r="BD253" s="98" t="str">
        <f t="shared" si="21"/>
        <v>NoValue</v>
      </c>
      <c r="BE253" s="85"/>
      <c r="BF253" s="100" t="str">
        <f t="shared" si="22"/>
        <v>NoValue</v>
      </c>
      <c r="BG253" s="85"/>
      <c r="BH253" s="100" t="str">
        <f t="shared" si="23"/>
        <v>NoValue</v>
      </c>
      <c r="BI253" s="66"/>
      <c r="BJ253" s="165">
        <f t="shared" si="24"/>
        <v>0</v>
      </c>
      <c r="BK253" s="165">
        <f t="shared" si="25"/>
        <v>0</v>
      </c>
      <c r="BL253" s="164"/>
      <c r="BM253" s="164"/>
      <c r="BN253" s="164"/>
      <c r="BO253" s="164"/>
    </row>
    <row r="254" spans="1:67" x14ac:dyDescent="0.2">
      <c r="A254" s="1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85">
        <v>99</v>
      </c>
      <c r="AZ254" s="85"/>
      <c r="BA254" s="85">
        <f t="shared" si="19"/>
        <v>0.97019332622664911</v>
      </c>
      <c r="BB254" s="85">
        <f t="shared" si="20"/>
        <v>1.8836425107340422</v>
      </c>
      <c r="BC254" s="66"/>
      <c r="BD254" s="98" t="str">
        <f t="shared" si="21"/>
        <v>NoValue</v>
      </c>
      <c r="BE254" s="85"/>
      <c r="BF254" s="100" t="str">
        <f t="shared" si="22"/>
        <v>NoValue</v>
      </c>
      <c r="BG254" s="85"/>
      <c r="BH254" s="100" t="str">
        <f t="shared" si="23"/>
        <v>NoValue</v>
      </c>
      <c r="BI254" s="66"/>
      <c r="BJ254" s="165">
        <f t="shared" si="24"/>
        <v>0</v>
      </c>
      <c r="BK254" s="165">
        <f t="shared" si="25"/>
        <v>0</v>
      </c>
      <c r="BL254" s="164"/>
      <c r="BM254" s="164"/>
      <c r="BN254" s="164"/>
      <c r="BO254" s="164"/>
    </row>
    <row r="255" spans="1:67" x14ac:dyDescent="0.2">
      <c r="A255" s="1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85">
        <v>100</v>
      </c>
      <c r="AZ255" s="85"/>
      <c r="BA255" s="85">
        <f t="shared" si="19"/>
        <v>0.97048695039296007</v>
      </c>
      <c r="BB255" s="85">
        <f t="shared" si="20"/>
        <v>1.8879988918577364</v>
      </c>
      <c r="BC255" s="66"/>
      <c r="BD255" s="98" t="str">
        <f t="shared" si="21"/>
        <v>NoValue</v>
      </c>
      <c r="BE255" s="85"/>
      <c r="BF255" s="100" t="str">
        <f t="shared" si="22"/>
        <v>NoValue</v>
      </c>
      <c r="BG255" s="85"/>
      <c r="BH255" s="100" t="str">
        <f t="shared" si="23"/>
        <v>NoValue</v>
      </c>
      <c r="BI255" s="66"/>
      <c r="BJ255" s="165">
        <f t="shared" si="24"/>
        <v>0</v>
      </c>
      <c r="BK255" s="165">
        <f t="shared" si="25"/>
        <v>0</v>
      </c>
      <c r="BL255" s="164"/>
      <c r="BM255" s="164"/>
      <c r="BN255" s="164"/>
      <c r="BO255" s="164"/>
    </row>
    <row r="256" spans="1:67" x14ac:dyDescent="0.2">
      <c r="A256" s="1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85">
        <v>101</v>
      </c>
      <c r="AZ256" s="85"/>
      <c r="BA256" s="85">
        <f t="shared" si="19"/>
        <v>0.97077484646096091</v>
      </c>
      <c r="BB256" s="85">
        <f t="shared" si="20"/>
        <v>1.8923053609693861</v>
      </c>
      <c r="BC256" s="66"/>
      <c r="BD256" s="98" t="str">
        <f t="shared" si="21"/>
        <v>NoValue</v>
      </c>
      <c r="BE256" s="85"/>
      <c r="BF256" s="100" t="str">
        <f t="shared" si="22"/>
        <v>NoValue</v>
      </c>
      <c r="BG256" s="85"/>
      <c r="BH256" s="100" t="str">
        <f t="shared" si="23"/>
        <v>NoValue</v>
      </c>
      <c r="BI256" s="66"/>
      <c r="BJ256" s="165">
        <f t="shared" si="24"/>
        <v>0</v>
      </c>
      <c r="BK256" s="165">
        <f t="shared" si="25"/>
        <v>0</v>
      </c>
      <c r="BL256" s="164"/>
      <c r="BM256" s="164"/>
      <c r="BN256" s="164"/>
      <c r="BO256" s="164"/>
    </row>
    <row r="257" spans="1:67" x14ac:dyDescent="0.2">
      <c r="A257" s="1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85">
        <v>102</v>
      </c>
      <c r="AZ257" s="85"/>
      <c r="BA257" s="85">
        <f t="shared" si="19"/>
        <v>0.97105718041707367</v>
      </c>
      <c r="BB257" s="85">
        <f t="shared" si="20"/>
        <v>1.89656298954472</v>
      </c>
      <c r="BC257" s="66"/>
      <c r="BD257" s="98" t="str">
        <f t="shared" si="21"/>
        <v>NoValue</v>
      </c>
      <c r="BE257" s="85"/>
      <c r="BF257" s="100" t="str">
        <f t="shared" si="22"/>
        <v>NoValue</v>
      </c>
      <c r="BG257" s="85"/>
      <c r="BH257" s="100" t="str">
        <f t="shared" si="23"/>
        <v>NoValue</v>
      </c>
      <c r="BI257" s="66"/>
      <c r="BJ257" s="165">
        <f t="shared" si="24"/>
        <v>0</v>
      </c>
      <c r="BK257" s="165">
        <f t="shared" si="25"/>
        <v>0</v>
      </c>
      <c r="BL257" s="164"/>
      <c r="BM257" s="164"/>
      <c r="BN257" s="164"/>
      <c r="BO257" s="164"/>
    </row>
    <row r="258" spans="1:67" x14ac:dyDescent="0.2">
      <c r="A258" s="1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85">
        <v>103</v>
      </c>
      <c r="AZ258" s="85"/>
      <c r="BA258" s="85">
        <f t="shared" si="19"/>
        <v>0.97133411189636298</v>
      </c>
      <c r="BB258" s="85">
        <f t="shared" si="20"/>
        <v>1.9007728156479731</v>
      </c>
      <c r="BC258" s="66"/>
      <c r="BD258" s="98" t="str">
        <f t="shared" si="21"/>
        <v>NoValue</v>
      </c>
      <c r="BE258" s="85"/>
      <c r="BF258" s="100" t="str">
        <f t="shared" si="22"/>
        <v>NoValue</v>
      </c>
      <c r="BG258" s="85"/>
      <c r="BH258" s="100" t="str">
        <f t="shared" si="23"/>
        <v>NoValue</v>
      </c>
      <c r="BI258" s="66"/>
      <c r="BJ258" s="165">
        <f t="shared" si="24"/>
        <v>0</v>
      </c>
      <c r="BK258" s="165">
        <f t="shared" si="25"/>
        <v>0</v>
      </c>
      <c r="BL258" s="164"/>
      <c r="BM258" s="164"/>
      <c r="BN258" s="164"/>
      <c r="BO258" s="164"/>
    </row>
    <row r="259" spans="1:67" x14ac:dyDescent="0.2">
      <c r="A259" s="1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85">
        <v>104</v>
      </c>
      <c r="AZ259" s="85"/>
      <c r="BA259" s="85">
        <f t="shared" si="19"/>
        <v>0.97160579448342344</v>
      </c>
      <c r="BB259" s="85">
        <f t="shared" si="20"/>
        <v>1.9049358452906073</v>
      </c>
      <c r="BC259" s="66"/>
      <c r="BD259" s="98" t="str">
        <f t="shared" si="21"/>
        <v>NoValue</v>
      </c>
      <c r="BE259" s="85"/>
      <c r="BF259" s="100" t="str">
        <f t="shared" si="22"/>
        <v>NoValue</v>
      </c>
      <c r="BG259" s="85"/>
      <c r="BH259" s="100" t="str">
        <f t="shared" si="23"/>
        <v>NoValue</v>
      </c>
      <c r="BI259" s="66"/>
      <c r="BJ259" s="165">
        <f t="shared" si="24"/>
        <v>0</v>
      </c>
      <c r="BK259" s="165">
        <f t="shared" si="25"/>
        <v>0</v>
      </c>
      <c r="BL259" s="164"/>
      <c r="BM259" s="164"/>
      <c r="BN259" s="164"/>
      <c r="BO259" s="164"/>
    </row>
    <row r="260" spans="1:67" x14ac:dyDescent="0.2">
      <c r="A260" s="1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85">
        <v>105</v>
      </c>
      <c r="AZ260" s="85"/>
      <c r="BA260" s="85">
        <f t="shared" si="19"/>
        <v>0.97187237599632359</v>
      </c>
      <c r="BB260" s="85">
        <f t="shared" si="20"/>
        <v>1.9090530537221719</v>
      </c>
      <c r="BC260" s="66"/>
      <c r="BD260" s="98" t="str">
        <f t="shared" si="21"/>
        <v>NoValue</v>
      </c>
      <c r="BE260" s="85"/>
      <c r="BF260" s="100" t="str">
        <f t="shared" si="22"/>
        <v>NoValue</v>
      </c>
      <c r="BG260" s="85"/>
      <c r="BH260" s="100" t="str">
        <f t="shared" si="23"/>
        <v>NoValue</v>
      </c>
      <c r="BI260" s="66"/>
      <c r="BJ260" s="165">
        <f t="shared" si="24"/>
        <v>0</v>
      </c>
      <c r="BK260" s="165">
        <f t="shared" si="25"/>
        <v>0</v>
      </c>
      <c r="BL260" s="164"/>
      <c r="BM260" s="164"/>
      <c r="BN260" s="164"/>
      <c r="BO260" s="164"/>
    </row>
    <row r="261" spans="1:67" x14ac:dyDescent="0.2">
      <c r="A261" s="1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85">
        <v>106</v>
      </c>
      <c r="AZ261" s="85"/>
      <c r="BA261" s="85">
        <f t="shared" si="19"/>
        <v>0.97213399875470985</v>
      </c>
      <c r="BB261" s="85">
        <f t="shared" si="20"/>
        <v>1.9131253866573155</v>
      </c>
      <c r="BC261" s="66"/>
      <c r="BD261" s="98" t="str">
        <f t="shared" si="21"/>
        <v>NoValue</v>
      </c>
      <c r="BE261" s="85"/>
      <c r="BF261" s="100" t="str">
        <f t="shared" si="22"/>
        <v>NoValue</v>
      </c>
      <c r="BG261" s="85"/>
      <c r="BH261" s="100" t="str">
        <f t="shared" si="23"/>
        <v>NoValue</v>
      </c>
      <c r="BI261" s="66"/>
      <c r="BJ261" s="165">
        <f t="shared" si="24"/>
        <v>0</v>
      </c>
      <c r="BK261" s="165">
        <f t="shared" si="25"/>
        <v>0</v>
      </c>
      <c r="BL261" s="164"/>
      <c r="BM261" s="164"/>
      <c r="BN261" s="164"/>
      <c r="BO261" s="164"/>
    </row>
    <row r="262" spans="1:67" x14ac:dyDescent="0.2">
      <c r="A262" s="1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85">
        <v>107</v>
      </c>
      <c r="AZ262" s="85"/>
      <c r="BA262" s="85">
        <f t="shared" si="19"/>
        <v>0.97239079983309062</v>
      </c>
      <c r="BB262" s="85">
        <f t="shared" si="20"/>
        <v>1.9171537614426728</v>
      </c>
      <c r="BC262" s="66"/>
      <c r="BD262" s="98" t="str">
        <f t="shared" si="21"/>
        <v>NoValue</v>
      </c>
      <c r="BE262" s="85"/>
      <c r="BF262" s="100" t="str">
        <f t="shared" si="22"/>
        <v>NoValue</v>
      </c>
      <c r="BG262" s="85"/>
      <c r="BH262" s="100" t="str">
        <f t="shared" si="23"/>
        <v>NoValue</v>
      </c>
      <c r="BI262" s="66"/>
      <c r="BJ262" s="165">
        <f t="shared" si="24"/>
        <v>0</v>
      </c>
      <c r="BK262" s="165">
        <f t="shared" si="25"/>
        <v>0</v>
      </c>
      <c r="BL262" s="164"/>
      <c r="BM262" s="164"/>
      <c r="BN262" s="164"/>
      <c r="BO262" s="164"/>
    </row>
    <row r="263" spans="1:67" x14ac:dyDescent="0.2">
      <c r="A263" s="1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85">
        <v>108</v>
      </c>
      <c r="AZ263" s="85"/>
      <c r="BA263" s="85">
        <f t="shared" si="19"/>
        <v>0.97264291130024882</v>
      </c>
      <c r="BB263" s="85">
        <f t="shared" si="20"/>
        <v>1.921139068167117</v>
      </c>
      <c r="BC263" s="66"/>
      <c r="BD263" s="98" t="str">
        <f t="shared" si="21"/>
        <v>NoValue</v>
      </c>
      <c r="BE263" s="85"/>
      <c r="BF263" s="100" t="str">
        <f t="shared" si="22"/>
        <v>NoValue</v>
      </c>
      <c r="BG263" s="85"/>
      <c r="BH263" s="100" t="str">
        <f t="shared" si="23"/>
        <v>NoValue</v>
      </c>
      <c r="BI263" s="66"/>
      <c r="BJ263" s="165">
        <f t="shared" si="24"/>
        <v>0</v>
      </c>
      <c r="BK263" s="165">
        <f t="shared" si="25"/>
        <v>0</v>
      </c>
      <c r="BL263" s="164"/>
      <c r="BM263" s="164"/>
      <c r="BN263" s="164"/>
      <c r="BO263" s="164"/>
    </row>
    <row r="264" spans="1:67" x14ac:dyDescent="0.2">
      <c r="A264" s="1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85">
        <v>109</v>
      </c>
      <c r="AZ264" s="85"/>
      <c r="BA264" s="85">
        <f t="shared" si="19"/>
        <v>0.97289046044566008</v>
      </c>
      <c r="BB264" s="85">
        <f t="shared" si="20"/>
        <v>1.925082170718629</v>
      </c>
      <c r="BC264" s="66"/>
      <c r="BD264" s="98" t="str">
        <f t="shared" si="21"/>
        <v>NoValue</v>
      </c>
      <c r="BE264" s="85"/>
      <c r="BF264" s="100" t="str">
        <f t="shared" si="22"/>
        <v>NoValue</v>
      </c>
      <c r="BG264" s="85"/>
      <c r="BH264" s="100" t="str">
        <f t="shared" si="23"/>
        <v>NoValue</v>
      </c>
      <c r="BI264" s="66"/>
      <c r="BJ264" s="165">
        <f t="shared" si="24"/>
        <v>0</v>
      </c>
      <c r="BK264" s="165">
        <f t="shared" si="25"/>
        <v>0</v>
      </c>
      <c r="BL264" s="164"/>
      <c r="BM264" s="164"/>
      <c r="BN264" s="164"/>
      <c r="BO264" s="164"/>
    </row>
    <row r="265" spans="1:67" x14ac:dyDescent="0.2">
      <c r="A265" s="1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85">
        <v>110</v>
      </c>
      <c r="AZ265" s="85"/>
      <c r="BA265" s="85">
        <f t="shared" si="19"/>
        <v>0.97313356999373224</v>
      </c>
      <c r="BB265" s="85">
        <f t="shared" si="20"/>
        <v>1.928983907790804</v>
      </c>
      <c r="BC265" s="66"/>
      <c r="BD265" s="98" t="str">
        <f t="shared" si="21"/>
        <v>NoValue</v>
      </c>
      <c r="BE265" s="85"/>
      <c r="BF265" s="100" t="str">
        <f t="shared" si="22"/>
        <v>NoValue</v>
      </c>
      <c r="BG265" s="85"/>
      <c r="BH265" s="100" t="str">
        <f t="shared" si="23"/>
        <v>NoValue</v>
      </c>
      <c r="BI265" s="66"/>
      <c r="BJ265" s="165">
        <f t="shared" si="24"/>
        <v>0</v>
      </c>
      <c r="BK265" s="165">
        <f t="shared" si="25"/>
        <v>0</v>
      </c>
      <c r="BL265" s="164"/>
      <c r="BM265" s="164"/>
      <c r="BN265" s="164"/>
      <c r="BO265" s="164"/>
    </row>
    <row r="266" spans="1:67" x14ac:dyDescent="0.2">
      <c r="A266" s="1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85">
        <v>111</v>
      </c>
      <c r="AZ266" s="85"/>
      <c r="BA266" s="85">
        <f t="shared" si="19"/>
        <v>0.97337235830662427</v>
      </c>
      <c r="BB266" s="85">
        <f t="shared" si="20"/>
        <v>1.9328450938418575</v>
      </c>
      <c r="BC266" s="66"/>
      <c r="BD266" s="98" t="str">
        <f t="shared" si="21"/>
        <v>NoValue</v>
      </c>
      <c r="BE266" s="85"/>
      <c r="BF266" s="100" t="str">
        <f t="shared" si="22"/>
        <v>NoValue</v>
      </c>
      <c r="BG266" s="85"/>
      <c r="BH266" s="100" t="str">
        <f t="shared" si="23"/>
        <v>NoValue</v>
      </c>
      <c r="BI266" s="66"/>
      <c r="BJ266" s="165">
        <f t="shared" si="24"/>
        <v>0</v>
      </c>
      <c r="BK266" s="165">
        <f t="shared" si="25"/>
        <v>0</v>
      </c>
      <c r="BL266" s="164"/>
      <c r="BM266" s="164"/>
      <c r="BN266" s="164"/>
      <c r="BO266" s="164"/>
    </row>
    <row r="267" spans="1:67" x14ac:dyDescent="0.2">
      <c r="A267" s="1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85">
        <v>112</v>
      </c>
      <c r="AZ267" s="85"/>
      <c r="BA267" s="85">
        <f t="shared" si="19"/>
        <v>0.97360693957634703</v>
      </c>
      <c r="BB267" s="85">
        <f t="shared" si="20"/>
        <v>1.9366665200087521</v>
      </c>
      <c r="BC267" s="66"/>
      <c r="BD267" s="98" t="str">
        <f t="shared" si="21"/>
        <v>NoValue</v>
      </c>
      <c r="BE267" s="85"/>
      <c r="BF267" s="100" t="str">
        <f t="shared" si="22"/>
        <v>NoValue</v>
      </c>
      <c r="BG267" s="85"/>
      <c r="BH267" s="100" t="str">
        <f t="shared" si="23"/>
        <v>NoValue</v>
      </c>
      <c r="BI267" s="66"/>
      <c r="BJ267" s="165">
        <f t="shared" si="24"/>
        <v>0</v>
      </c>
      <c r="BK267" s="165">
        <f t="shared" si="25"/>
        <v>0</v>
      </c>
      <c r="BL267" s="164"/>
      <c r="BM267" s="164"/>
      <c r="BN267" s="164"/>
      <c r="BO267" s="164"/>
    </row>
    <row r="268" spans="1:67" x14ac:dyDescent="0.2">
      <c r="A268" s="1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85">
        <v>113</v>
      </c>
      <c r="AZ268" s="85"/>
      <c r="BA268" s="85">
        <f t="shared" si="19"/>
        <v>0.97383742400680284</v>
      </c>
      <c r="BB268" s="85">
        <f t="shared" si="20"/>
        <v>1.9404489549789576</v>
      </c>
      <c r="BC268" s="66"/>
      <c r="BD268" s="98" t="str">
        <f t="shared" si="21"/>
        <v>NoValue</v>
      </c>
      <c r="BE268" s="85"/>
      <c r="BF268" s="100" t="str">
        <f t="shared" si="22"/>
        <v>NoValue</v>
      </c>
      <c r="BG268" s="85"/>
      <c r="BH268" s="100" t="str">
        <f t="shared" si="23"/>
        <v>NoValue</v>
      </c>
      <c r="BI268" s="66"/>
      <c r="BJ268" s="165">
        <f t="shared" si="24"/>
        <v>0</v>
      </c>
      <c r="BK268" s="165">
        <f t="shared" si="25"/>
        <v>0</v>
      </c>
      <c r="BL268" s="164"/>
      <c r="BM268" s="164"/>
      <c r="BN268" s="164"/>
      <c r="BO268" s="164"/>
    </row>
    <row r="269" spans="1:67" x14ac:dyDescent="0.2">
      <c r="A269" s="1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85">
        <v>114</v>
      </c>
      <c r="AZ269" s="85"/>
      <c r="BA269" s="85">
        <f t="shared" si="19"/>
        <v>0.9740639179863716</v>
      </c>
      <c r="BB269" s="85">
        <f t="shared" si="20"/>
        <v>1.9441931458221497</v>
      </c>
      <c r="BC269" s="66"/>
      <c r="BD269" s="98" t="str">
        <f t="shared" si="21"/>
        <v>NoValue</v>
      </c>
      <c r="BE269" s="85"/>
      <c r="BF269" s="100" t="str">
        <f t="shared" si="22"/>
        <v>NoValue</v>
      </c>
      <c r="BG269" s="85"/>
      <c r="BH269" s="100" t="str">
        <f t="shared" si="23"/>
        <v>NoValue</v>
      </c>
      <c r="BI269" s="66"/>
      <c r="BJ269" s="165">
        <f t="shared" si="24"/>
        <v>0</v>
      </c>
      <c r="BK269" s="165">
        <f t="shared" si="25"/>
        <v>0</v>
      </c>
      <c r="BL269" s="164"/>
      <c r="BM269" s="164"/>
      <c r="BN269" s="164"/>
      <c r="BO269" s="164"/>
    </row>
    <row r="270" spans="1:67" x14ac:dyDescent="0.2">
      <c r="A270" s="1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85">
        <v>115</v>
      </c>
      <c r="AZ270" s="85"/>
      <c r="BA270" s="85">
        <f t="shared" si="19"/>
        <v>0.97428652425161211</v>
      </c>
      <c r="BB270" s="85">
        <f t="shared" si="20"/>
        <v>1.9478998187840233</v>
      </c>
      <c r="BC270" s="66"/>
      <c r="BD270" s="98" t="str">
        <f t="shared" si="21"/>
        <v>NoValue</v>
      </c>
      <c r="BE270" s="85"/>
      <c r="BF270" s="100" t="str">
        <f t="shared" si="22"/>
        <v>NoValue</v>
      </c>
      <c r="BG270" s="85"/>
      <c r="BH270" s="100" t="str">
        <f t="shared" si="23"/>
        <v>NoValue</v>
      </c>
      <c r="BI270" s="66"/>
      <c r="BJ270" s="165">
        <f t="shared" si="24"/>
        <v>0</v>
      </c>
      <c r="BK270" s="165">
        <f t="shared" si="25"/>
        <v>0</v>
      </c>
      <c r="BL270" s="164"/>
      <c r="BM270" s="164"/>
      <c r="BN270" s="164"/>
      <c r="BO270" s="164"/>
    </row>
    <row r="271" spans="1:67" x14ac:dyDescent="0.2">
      <c r="A271" s="1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85">
        <v>116</v>
      </c>
      <c r="AZ271" s="85"/>
      <c r="BA271" s="85">
        <f t="shared" si="19"/>
        <v>0.97450534204260775</v>
      </c>
      <c r="BB271" s="85">
        <f t="shared" si="20"/>
        <v>1.9515696800442837</v>
      </c>
      <c r="BC271" s="66"/>
      <c r="BD271" s="98" t="str">
        <f t="shared" si="21"/>
        <v>NoValue</v>
      </c>
      <c r="BE271" s="85"/>
      <c r="BF271" s="100" t="str">
        <f t="shared" si="22"/>
        <v>NoValue</v>
      </c>
      <c r="BG271" s="85"/>
      <c r="BH271" s="100" t="str">
        <f t="shared" si="23"/>
        <v>NoValue</v>
      </c>
      <c r="BI271" s="66"/>
      <c r="BJ271" s="165">
        <f t="shared" si="24"/>
        <v>0</v>
      </c>
      <c r="BK271" s="165">
        <f t="shared" si="25"/>
        <v>0</v>
      </c>
      <c r="BL271" s="164"/>
      <c r="BM271" s="164"/>
      <c r="BN271" s="164"/>
      <c r="BO271" s="164"/>
    </row>
    <row r="272" spans="1:67" x14ac:dyDescent="0.2">
      <c r="A272" s="1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85">
        <v>117</v>
      </c>
      <c r="AZ272" s="85"/>
      <c r="BA272" s="85">
        <f t="shared" si="19"/>
        <v>0.9747204672504487</v>
      </c>
      <c r="BB272" s="85">
        <f t="shared" si="20"/>
        <v>1.955203416440686</v>
      </c>
      <c r="BC272" s="66"/>
      <c r="BD272" s="98" t="str">
        <f t="shared" si="21"/>
        <v>NoValue</v>
      </c>
      <c r="BE272" s="85"/>
      <c r="BF272" s="100" t="str">
        <f t="shared" si="22"/>
        <v>NoValue</v>
      </c>
      <c r="BG272" s="85"/>
      <c r="BH272" s="100" t="str">
        <f t="shared" si="23"/>
        <v>NoValue</v>
      </c>
      <c r="BI272" s="66"/>
      <c r="BJ272" s="165">
        <f t="shared" si="24"/>
        <v>0</v>
      </c>
      <c r="BK272" s="165">
        <f t="shared" si="25"/>
        <v>0</v>
      </c>
      <c r="BL272" s="164"/>
      <c r="BM272" s="164"/>
      <c r="BN272" s="164"/>
      <c r="BO272" s="164"/>
    </row>
    <row r="273" spans="1:67" x14ac:dyDescent="0.2">
      <c r="A273" s="1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85">
        <v>118</v>
      </c>
      <c r="AZ273" s="85"/>
      <c r="BA273" s="85">
        <f t="shared" si="19"/>
        <v>0.97493199255731322</v>
      </c>
      <c r="BB273" s="85">
        <f t="shared" si="20"/>
        <v>1.958801696160978</v>
      </c>
      <c r="BC273" s="66"/>
      <c r="BD273" s="98" t="str">
        <f t="shared" si="21"/>
        <v>NoValue</v>
      </c>
      <c r="BE273" s="85"/>
      <c r="BF273" s="100" t="str">
        <f t="shared" si="22"/>
        <v>NoValue</v>
      </c>
      <c r="BG273" s="85"/>
      <c r="BH273" s="100" t="str">
        <f t="shared" si="23"/>
        <v>NoValue</v>
      </c>
      <c r="BI273" s="66"/>
      <c r="BJ273" s="165">
        <f t="shared" si="24"/>
        <v>0</v>
      </c>
      <c r="BK273" s="165">
        <f t="shared" si="25"/>
        <v>0</v>
      </c>
      <c r="BL273" s="164"/>
      <c r="BM273" s="164"/>
      <c r="BN273" s="164"/>
      <c r="BO273" s="164"/>
    </row>
    <row r="274" spans="1:67" x14ac:dyDescent="0.2">
      <c r="A274" s="1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85">
        <v>119</v>
      </c>
      <c r="AZ274" s="85"/>
      <c r="BA274" s="85">
        <f t="shared" si="19"/>
        <v>0.97514000756957564</v>
      </c>
      <c r="BB274" s="85">
        <f t="shared" si="20"/>
        <v>1.9623651694043849</v>
      </c>
      <c r="BC274" s="66"/>
      <c r="BD274" s="98" t="str">
        <f t="shared" si="21"/>
        <v>NoValue</v>
      </c>
      <c r="BE274" s="85"/>
      <c r="BF274" s="100" t="str">
        <f t="shared" si="22"/>
        <v>NoValue</v>
      </c>
      <c r="BG274" s="85"/>
      <c r="BH274" s="100" t="str">
        <f t="shared" si="23"/>
        <v>NoValue</v>
      </c>
      <c r="BI274" s="66"/>
      <c r="BJ274" s="165">
        <f t="shared" si="24"/>
        <v>0</v>
      </c>
      <c r="BK274" s="165">
        <f t="shared" si="25"/>
        <v>0</v>
      </c>
      <c r="BL274" s="164"/>
      <c r="BM274" s="164"/>
      <c r="BN274" s="164"/>
      <c r="BO274" s="164"/>
    </row>
    <row r="275" spans="1:67" x14ac:dyDescent="0.2">
      <c r="A275" s="1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85">
        <v>120</v>
      </c>
      <c r="AZ275" s="85"/>
      <c r="BA275" s="85">
        <f t="shared" si="19"/>
        <v>0.97534459894434367</v>
      </c>
      <c r="BB275" s="85">
        <f t="shared" si="20"/>
        <v>1.9658944690142344</v>
      </c>
      <c r="BC275" s="66"/>
      <c r="BD275" s="98" t="str">
        <f>IF(BJ275&gt;0,LN(BJ275),"NoValue")</f>
        <v>NoValue</v>
      </c>
      <c r="BE275" s="85"/>
      <c r="BF275" s="100" t="str">
        <f t="shared" si="22"/>
        <v>NoValue</v>
      </c>
      <c r="BG275" s="85"/>
      <c r="BH275" s="100" t="str">
        <f t="shared" si="23"/>
        <v>NoValue</v>
      </c>
      <c r="BI275" s="66"/>
      <c r="BJ275" s="165">
        <f t="shared" si="24"/>
        <v>0</v>
      </c>
      <c r="BK275" s="165">
        <f t="shared" si="25"/>
        <v>0</v>
      </c>
      <c r="BL275" s="164"/>
      <c r="BM275" s="164"/>
      <c r="BN275" s="164"/>
      <c r="BO275" s="164"/>
    </row>
    <row r="276" spans="1:67" x14ac:dyDescent="0.2"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</row>
    <row r="277" spans="1:67" x14ac:dyDescent="0.2"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</row>
    <row r="278" spans="1:67" x14ac:dyDescent="0.2"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286" t="s">
        <v>115</v>
      </c>
      <c r="AZ278" s="286"/>
      <c r="BA278" s="286"/>
      <c r="BB278" s="286"/>
      <c r="BC278" s="66"/>
      <c r="BD278" s="110"/>
      <c r="BE278" s="110"/>
      <c r="BF278" s="110"/>
      <c r="BG278" s="110"/>
      <c r="BH278" s="110"/>
      <c r="BI278" s="111"/>
      <c r="BJ278" s="110"/>
      <c r="BK278" s="110"/>
      <c r="BL278" s="66"/>
      <c r="BM278" s="66"/>
      <c r="BN278" s="66"/>
      <c r="BO278" s="66"/>
    </row>
    <row r="279" spans="1:67" x14ac:dyDescent="0.2"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286"/>
      <c r="AZ279" s="286"/>
      <c r="BA279" s="286"/>
      <c r="BB279" s="286"/>
      <c r="BC279" s="66"/>
      <c r="BD279" s="110"/>
      <c r="BE279" s="110"/>
      <c r="BF279" s="110"/>
      <c r="BG279" s="110"/>
      <c r="BH279" s="110"/>
      <c r="BI279" s="111"/>
      <c r="BJ279" s="110"/>
      <c r="BK279" s="110"/>
      <c r="BL279" s="66"/>
      <c r="BM279" s="66"/>
      <c r="BN279" s="66"/>
      <c r="BO279" s="66"/>
    </row>
    <row r="280" spans="1:67" x14ac:dyDescent="0.2"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85"/>
      <c r="AZ280" s="85"/>
      <c r="BA280" s="85" t="s">
        <v>123</v>
      </c>
      <c r="BB280" s="85"/>
      <c r="BC280" s="66"/>
      <c r="BD280" s="112"/>
      <c r="BE280" s="111"/>
      <c r="BF280" s="113"/>
      <c r="BG280" s="114"/>
      <c r="BH280" s="114"/>
      <c r="BI280" s="114"/>
      <c r="BJ280" s="115"/>
      <c r="BK280" s="115"/>
      <c r="BL280" s="66"/>
      <c r="BM280" s="66"/>
      <c r="BN280" s="66"/>
      <c r="BO280" s="66"/>
    </row>
    <row r="281" spans="1:67" x14ac:dyDescent="0.2"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97" t="s">
        <v>80</v>
      </c>
      <c r="AZ281" s="97"/>
      <c r="BA281" s="97" t="s">
        <v>79</v>
      </c>
      <c r="BB281" s="97" t="s">
        <v>78</v>
      </c>
      <c r="BC281" s="94"/>
      <c r="BD281" s="116"/>
      <c r="BE281" s="111"/>
      <c r="BF281" s="111"/>
      <c r="BG281" s="111"/>
      <c r="BH281" s="111"/>
      <c r="BI281" s="111"/>
      <c r="BJ281" s="111"/>
      <c r="BK281" s="111"/>
      <c r="BL281" s="66"/>
      <c r="BM281" s="66"/>
      <c r="BN281" s="66"/>
      <c r="BO281" s="66"/>
    </row>
    <row r="282" spans="1:67" x14ac:dyDescent="0.2"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85">
        <v>1</v>
      </c>
      <c r="AZ282" s="85"/>
      <c r="BA282" s="85">
        <f>POWER((1-0.99),1/AY282)</f>
        <v>1.0000000000000009E-2</v>
      </c>
      <c r="BB282" s="85">
        <f>NORMSINV(BA282)</f>
        <v>-2.3263478740408408</v>
      </c>
      <c r="BC282" s="66"/>
      <c r="BD282" s="116"/>
      <c r="BE282" s="111"/>
      <c r="BF282" s="117"/>
      <c r="BG282" s="111"/>
      <c r="BH282" s="117"/>
      <c r="BI282" s="111"/>
      <c r="BJ282" s="111"/>
      <c r="BK282" s="111"/>
      <c r="BL282" s="66"/>
      <c r="BM282" s="66"/>
      <c r="BN282" s="66"/>
      <c r="BO282" s="66"/>
    </row>
    <row r="283" spans="1:67" x14ac:dyDescent="0.2"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85">
        <v>2</v>
      </c>
      <c r="AZ283" s="85"/>
      <c r="BA283" s="85">
        <f t="shared" ref="BA283:BA346" si="26">POWER((1-0.99),1/AY283)</f>
        <v>0.10000000000000005</v>
      </c>
      <c r="BB283" s="85">
        <f t="shared" ref="BB283:BB346" si="27">NORMSINV(BA283)</f>
        <v>-1.2815515655446008</v>
      </c>
      <c r="BC283" s="66"/>
      <c r="BD283" s="116"/>
      <c r="BE283" s="111"/>
      <c r="BF283" s="117"/>
      <c r="BG283" s="111"/>
      <c r="BH283" s="117"/>
      <c r="BI283" s="111"/>
      <c r="BJ283" s="111"/>
      <c r="BK283" s="111"/>
      <c r="BL283" s="66"/>
      <c r="BM283" s="66"/>
      <c r="BN283" s="66"/>
      <c r="BO283" s="66"/>
    </row>
    <row r="284" spans="1:67" x14ac:dyDescent="0.2"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85">
        <v>3</v>
      </c>
      <c r="AZ284" s="85"/>
      <c r="BA284" s="85">
        <f t="shared" si="26"/>
        <v>0.21544346900318845</v>
      </c>
      <c r="BB284" s="85">
        <f t="shared" si="27"/>
        <v>-0.78767481954636798</v>
      </c>
      <c r="BC284" s="66"/>
      <c r="BD284" s="116"/>
      <c r="BE284" s="111"/>
      <c r="BF284" s="117"/>
      <c r="BG284" s="111"/>
      <c r="BH284" s="117"/>
      <c r="BI284" s="111"/>
      <c r="BJ284" s="111"/>
      <c r="BK284" s="111"/>
      <c r="BL284" s="66"/>
      <c r="BM284" s="66"/>
      <c r="BN284" s="66"/>
      <c r="BO284" s="66"/>
    </row>
    <row r="285" spans="1:67" x14ac:dyDescent="0.2"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85">
        <v>4</v>
      </c>
      <c r="AZ285" s="85"/>
      <c r="BA285" s="85">
        <f t="shared" si="26"/>
        <v>0.316227766016838</v>
      </c>
      <c r="BB285" s="85">
        <f t="shared" si="27"/>
        <v>-0.4782735323761626</v>
      </c>
      <c r="BC285" s="66"/>
      <c r="BD285" s="116"/>
      <c r="BE285" s="111"/>
      <c r="BF285" s="117"/>
      <c r="BG285" s="111"/>
      <c r="BH285" s="117"/>
      <c r="BI285" s="111"/>
      <c r="BJ285" s="111"/>
      <c r="BK285" s="111"/>
      <c r="BL285" s="66"/>
      <c r="BM285" s="66"/>
      <c r="BN285" s="66"/>
      <c r="BO285" s="66"/>
    </row>
    <row r="286" spans="1:67" x14ac:dyDescent="0.2"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85">
        <v>5</v>
      </c>
      <c r="AZ286" s="85"/>
      <c r="BA286" s="85">
        <f t="shared" si="26"/>
        <v>0.39810717055349726</v>
      </c>
      <c r="BB286" s="85">
        <f t="shared" si="27"/>
        <v>-0.2582495215075139</v>
      </c>
      <c r="BC286" s="66"/>
      <c r="BD286" s="116"/>
      <c r="BE286" s="111"/>
      <c r="BF286" s="117"/>
      <c r="BG286" s="111"/>
      <c r="BH286" s="117"/>
      <c r="BI286" s="111"/>
      <c r="BJ286" s="111"/>
      <c r="BK286" s="111"/>
      <c r="BL286" s="66"/>
      <c r="BM286" s="66"/>
      <c r="BN286" s="66"/>
      <c r="BO286" s="66"/>
    </row>
    <row r="287" spans="1:67" x14ac:dyDescent="0.2"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85">
        <v>6</v>
      </c>
      <c r="AZ287" s="85"/>
      <c r="BA287" s="85">
        <f t="shared" si="26"/>
        <v>0.46415888336127797</v>
      </c>
      <c r="BB287" s="85">
        <f t="shared" si="27"/>
        <v>-8.9961553553720347E-2</v>
      </c>
      <c r="BC287" s="66"/>
      <c r="BD287" s="116"/>
      <c r="BE287" s="111"/>
      <c r="BF287" s="117"/>
      <c r="BG287" s="111"/>
      <c r="BH287" s="117"/>
      <c r="BI287" s="111"/>
      <c r="BJ287" s="111"/>
      <c r="BK287" s="111"/>
      <c r="BL287" s="66"/>
      <c r="BM287" s="66"/>
      <c r="BN287" s="66"/>
      <c r="BO287" s="66"/>
    </row>
    <row r="288" spans="1:67" x14ac:dyDescent="0.2"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85">
        <v>7</v>
      </c>
      <c r="AZ288" s="85"/>
      <c r="BA288" s="85">
        <f t="shared" si="26"/>
        <v>0.51794746792312119</v>
      </c>
      <c r="BB288" s="85">
        <f t="shared" si="27"/>
        <v>4.5002816292268384E-2</v>
      </c>
      <c r="BC288" s="66"/>
      <c r="BD288" s="116"/>
      <c r="BE288" s="111"/>
      <c r="BF288" s="117"/>
      <c r="BG288" s="111"/>
      <c r="BH288" s="117"/>
      <c r="BI288" s="111"/>
      <c r="BJ288" s="111"/>
      <c r="BK288" s="111"/>
      <c r="BL288" s="66"/>
      <c r="BM288" s="66"/>
      <c r="BN288" s="66"/>
      <c r="BO288" s="66"/>
    </row>
    <row r="289" spans="21:67" x14ac:dyDescent="0.2"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85">
        <v>8</v>
      </c>
      <c r="AZ289" s="85"/>
      <c r="BA289" s="85">
        <f t="shared" si="26"/>
        <v>0.56234132519034907</v>
      </c>
      <c r="BB289" s="85">
        <f t="shared" si="27"/>
        <v>0.15690800666514135</v>
      </c>
      <c r="BC289" s="66"/>
      <c r="BD289" s="116"/>
      <c r="BE289" s="111"/>
      <c r="BF289" s="117"/>
      <c r="BG289" s="111"/>
      <c r="BH289" s="117"/>
      <c r="BI289" s="111"/>
      <c r="BJ289" s="111"/>
      <c r="BK289" s="111"/>
      <c r="BL289" s="66"/>
      <c r="BM289" s="66"/>
      <c r="BN289" s="66"/>
      <c r="BO289" s="66"/>
    </row>
    <row r="290" spans="21:67" x14ac:dyDescent="0.2"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85">
        <v>9</v>
      </c>
      <c r="AZ290" s="85"/>
      <c r="BA290" s="85">
        <f t="shared" si="26"/>
        <v>0.59948425031894104</v>
      </c>
      <c r="BB290" s="85">
        <f t="shared" si="27"/>
        <v>0.2520123739924357</v>
      </c>
      <c r="BC290" s="66"/>
      <c r="BD290" s="116"/>
      <c r="BE290" s="111"/>
      <c r="BF290" s="117"/>
      <c r="BG290" s="111"/>
      <c r="BH290" s="117"/>
      <c r="BI290" s="111"/>
      <c r="BJ290" s="111"/>
      <c r="BK290" s="111"/>
      <c r="BL290" s="66"/>
      <c r="BM290" s="66"/>
      <c r="BN290" s="66"/>
      <c r="BO290" s="66"/>
    </row>
    <row r="291" spans="21:67" x14ac:dyDescent="0.2"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85">
        <v>10</v>
      </c>
      <c r="AZ291" s="85"/>
      <c r="BA291" s="85">
        <f t="shared" si="26"/>
        <v>0.63095734448019325</v>
      </c>
      <c r="BB291" s="85">
        <f t="shared" si="27"/>
        <v>0.33438996468698806</v>
      </c>
      <c r="BC291" s="66"/>
      <c r="BD291" s="116"/>
      <c r="BE291" s="111"/>
      <c r="BF291" s="117"/>
      <c r="BG291" s="111"/>
      <c r="BH291" s="117"/>
      <c r="BI291" s="111"/>
      <c r="BJ291" s="111"/>
      <c r="BK291" s="111"/>
      <c r="BL291" s="66"/>
      <c r="BM291" s="66"/>
      <c r="BN291" s="66"/>
      <c r="BO291" s="66"/>
    </row>
    <row r="292" spans="21:67" x14ac:dyDescent="0.2"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85">
        <v>11</v>
      </c>
      <c r="AZ292" s="85"/>
      <c r="BA292" s="85">
        <f t="shared" si="26"/>
        <v>0.65793322465756798</v>
      </c>
      <c r="BB292" s="85">
        <f t="shared" si="27"/>
        <v>0.40682904768917444</v>
      </c>
      <c r="BC292" s="66"/>
      <c r="BD292" s="116"/>
      <c r="BE292" s="111"/>
      <c r="BF292" s="117"/>
      <c r="BG292" s="111"/>
      <c r="BH292" s="117"/>
      <c r="BI292" s="111"/>
      <c r="BJ292" s="111"/>
      <c r="BK292" s="111"/>
      <c r="BL292" s="66"/>
      <c r="BM292" s="66"/>
      <c r="BN292" s="66"/>
      <c r="BO292" s="66"/>
    </row>
    <row r="293" spans="21:67" x14ac:dyDescent="0.2"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85">
        <v>12</v>
      </c>
      <c r="AZ293" s="85"/>
      <c r="BA293" s="85">
        <f t="shared" si="26"/>
        <v>0.68129206905796136</v>
      </c>
      <c r="BB293" s="85">
        <f t="shared" si="27"/>
        <v>0.47131492103221717</v>
      </c>
      <c r="BC293" s="66"/>
      <c r="BD293" s="116"/>
      <c r="BE293" s="111"/>
      <c r="BF293" s="117"/>
      <c r="BG293" s="111"/>
      <c r="BH293" s="117"/>
      <c r="BI293" s="111"/>
      <c r="BJ293" s="111"/>
      <c r="BK293" s="111"/>
      <c r="BL293" s="66"/>
      <c r="BM293" s="66"/>
      <c r="BN293" s="66"/>
      <c r="BO293" s="66"/>
    </row>
    <row r="294" spans="21:67" x14ac:dyDescent="0.2"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85">
        <v>13</v>
      </c>
      <c r="AZ294" s="85"/>
      <c r="BA294" s="85">
        <f t="shared" si="26"/>
        <v>0.70170382867038283</v>
      </c>
      <c r="BB294" s="85">
        <f t="shared" si="27"/>
        <v>0.52930722751576198</v>
      </c>
      <c r="BC294" s="66"/>
      <c r="BD294" s="116"/>
      <c r="BE294" s="111"/>
      <c r="BF294" s="117"/>
      <c r="BG294" s="111"/>
      <c r="BH294" s="117"/>
      <c r="BI294" s="111"/>
      <c r="BJ294" s="111"/>
      <c r="BK294" s="111"/>
      <c r="BL294" s="66"/>
      <c r="BM294" s="66"/>
      <c r="BN294" s="66"/>
      <c r="BO294" s="66"/>
    </row>
    <row r="295" spans="21:67" x14ac:dyDescent="0.2"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85">
        <v>14</v>
      </c>
      <c r="AZ295" s="85"/>
      <c r="BA295" s="85">
        <f t="shared" si="26"/>
        <v>0.71968567300115205</v>
      </c>
      <c r="BB295" s="85">
        <f t="shared" si="27"/>
        <v>0.58190799643167812</v>
      </c>
      <c r="BC295" s="66"/>
      <c r="BD295" s="116"/>
      <c r="BE295" s="111"/>
      <c r="BF295" s="117"/>
      <c r="BG295" s="111"/>
      <c r="BH295" s="117"/>
      <c r="BI295" s="111"/>
      <c r="BJ295" s="111"/>
      <c r="BK295" s="111"/>
      <c r="BL295" s="66"/>
      <c r="BM295" s="66"/>
      <c r="BN295" s="66"/>
      <c r="BO295" s="66"/>
    </row>
    <row r="296" spans="21:67" x14ac:dyDescent="0.2"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85">
        <v>15</v>
      </c>
      <c r="AZ296" s="85"/>
      <c r="BA296" s="85">
        <f t="shared" si="26"/>
        <v>0.73564225445964138</v>
      </c>
      <c r="BB296" s="85">
        <f t="shared" si="27"/>
        <v>0.62996804565666753</v>
      </c>
      <c r="BC296" s="66"/>
      <c r="BD296" s="116"/>
      <c r="BE296" s="111"/>
      <c r="BF296" s="117"/>
      <c r="BG296" s="111"/>
      <c r="BH296" s="117"/>
      <c r="BI296" s="111"/>
      <c r="BJ296" s="111"/>
      <c r="BK296" s="111"/>
      <c r="BL296" s="66"/>
      <c r="BM296" s="66"/>
      <c r="BN296" s="66"/>
      <c r="BO296" s="66"/>
    </row>
    <row r="297" spans="21:67" x14ac:dyDescent="0.2"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85">
        <v>16</v>
      </c>
      <c r="AZ297" s="85"/>
      <c r="BA297" s="85">
        <f t="shared" si="26"/>
        <v>0.74989420933245587</v>
      </c>
      <c r="BB297" s="85">
        <f t="shared" si="27"/>
        <v>0.67415687860309825</v>
      </c>
      <c r="BC297" s="66"/>
      <c r="BD297" s="116"/>
      <c r="BE297" s="111"/>
      <c r="BF297" s="117"/>
      <c r="BG297" s="111"/>
      <c r="BH297" s="117"/>
      <c r="BI297" s="111"/>
      <c r="BJ297" s="111"/>
      <c r="BK297" s="111"/>
      <c r="BL297" s="66"/>
      <c r="BM297" s="66"/>
      <c r="BN297" s="66"/>
      <c r="BO297" s="66"/>
    </row>
    <row r="298" spans="21:67" x14ac:dyDescent="0.2"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85">
        <v>17</v>
      </c>
      <c r="AZ298" s="85"/>
      <c r="BA298" s="85">
        <f t="shared" si="26"/>
        <v>0.76269858590234441</v>
      </c>
      <c r="BB298" s="85">
        <f t="shared" si="27"/>
        <v>0.71501005818519947</v>
      </c>
      <c r="BC298" s="66"/>
      <c r="BD298" s="116"/>
      <c r="BE298" s="111"/>
      <c r="BF298" s="117"/>
      <c r="BG298" s="111"/>
      <c r="BH298" s="117"/>
      <c r="BI298" s="111"/>
      <c r="BJ298" s="111"/>
      <c r="BK298" s="111"/>
      <c r="BL298" s="66"/>
      <c r="BM298" s="66"/>
      <c r="BN298" s="66"/>
      <c r="BO298" s="66"/>
    </row>
    <row r="299" spans="21:67" x14ac:dyDescent="0.2"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85">
        <v>18</v>
      </c>
      <c r="AZ299" s="85"/>
      <c r="BA299" s="85">
        <f t="shared" si="26"/>
        <v>0.77426368268112711</v>
      </c>
      <c r="BB299" s="85">
        <f t="shared" si="27"/>
        <v>0.752962190727408</v>
      </c>
      <c r="BC299" s="66"/>
      <c r="BD299" s="116"/>
      <c r="BE299" s="111"/>
      <c r="BF299" s="117"/>
      <c r="BG299" s="111"/>
      <c r="BH299" s="117"/>
      <c r="BI299" s="111"/>
      <c r="BJ299" s="111"/>
      <c r="BK299" s="111"/>
      <c r="BL299" s="66"/>
      <c r="BM299" s="66"/>
      <c r="BN299" s="66"/>
      <c r="BO299" s="66"/>
    </row>
    <row r="300" spans="21:67" x14ac:dyDescent="0.2"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85">
        <v>19</v>
      </c>
      <c r="AZ300" s="85"/>
      <c r="BA300" s="85">
        <f t="shared" si="26"/>
        <v>0.78475997035146128</v>
      </c>
      <c r="BB300" s="85">
        <f t="shared" si="27"/>
        <v>0.78837043452811684</v>
      </c>
      <c r="BC300" s="66"/>
      <c r="BD300" s="116"/>
      <c r="BE300" s="111"/>
      <c r="BF300" s="117"/>
      <c r="BG300" s="111"/>
      <c r="BH300" s="117"/>
      <c r="BI300" s="111"/>
      <c r="BJ300" s="111"/>
      <c r="BK300" s="111"/>
      <c r="BL300" s="66"/>
      <c r="BM300" s="66"/>
      <c r="BN300" s="66"/>
      <c r="BO300" s="66"/>
    </row>
    <row r="301" spans="21:67" x14ac:dyDescent="0.2"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85">
        <v>20</v>
      </c>
      <c r="AZ301" s="85"/>
      <c r="BA301" s="85">
        <f t="shared" si="26"/>
        <v>0.79432823472428149</v>
      </c>
      <c r="BB301" s="85">
        <f t="shared" si="27"/>
        <v>0.8215316028830929</v>
      </c>
      <c r="BC301" s="66"/>
      <c r="BD301" s="116"/>
      <c r="BE301" s="111"/>
      <c r="BF301" s="117"/>
      <c r="BG301" s="111"/>
      <c r="BH301" s="117"/>
      <c r="BI301" s="111"/>
      <c r="BJ301" s="111"/>
      <c r="BK301" s="111"/>
      <c r="BL301" s="66"/>
      <c r="BM301" s="66"/>
      <c r="BN301" s="66"/>
      <c r="BO301" s="66"/>
    </row>
    <row r="302" spans="21:67" x14ac:dyDescent="0.2"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85">
        <v>21</v>
      </c>
      <c r="AZ302" s="85"/>
      <c r="BA302" s="85">
        <f t="shared" si="26"/>
        <v>0.80308572213915141</v>
      </c>
      <c r="BB302" s="85">
        <f t="shared" si="27"/>
        <v>0.85269483531129964</v>
      </c>
      <c r="BC302" s="66"/>
      <c r="BD302" s="116"/>
      <c r="BE302" s="111"/>
      <c r="BF302" s="117"/>
      <c r="BG302" s="111"/>
      <c r="BH302" s="117"/>
      <c r="BI302" s="111"/>
      <c r="BJ302" s="111"/>
      <c r="BK302" s="111"/>
      <c r="BL302" s="66"/>
      <c r="BM302" s="66"/>
      <c r="BN302" s="66"/>
      <c r="BO302" s="66"/>
    </row>
    <row r="303" spans="21:67" x14ac:dyDescent="0.2"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85">
        <v>22</v>
      </c>
      <c r="AZ303" s="85"/>
      <c r="BA303" s="85">
        <f t="shared" si="26"/>
        <v>0.81113083078968706</v>
      </c>
      <c r="BB303" s="85">
        <f t="shared" si="27"/>
        <v>0.88207113884446242</v>
      </c>
      <c r="BC303" s="66"/>
      <c r="BD303" s="116"/>
      <c r="BE303" s="111"/>
      <c r="BF303" s="117"/>
      <c r="BG303" s="111"/>
      <c r="BH303" s="117"/>
      <c r="BI303" s="111"/>
      <c r="BJ303" s="111"/>
      <c r="BK303" s="111"/>
      <c r="BL303" s="66"/>
      <c r="BM303" s="66"/>
      <c r="BN303" s="66"/>
      <c r="BO303" s="66"/>
    </row>
    <row r="304" spans="21:67" x14ac:dyDescent="0.2"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85">
        <v>23</v>
      </c>
      <c r="AZ304" s="85"/>
      <c r="BA304" s="85">
        <f t="shared" si="26"/>
        <v>0.81854673070690287</v>
      </c>
      <c r="BB304" s="85">
        <f t="shared" si="27"/>
        <v>0.90984067781184363</v>
      </c>
      <c r="BC304" s="66"/>
      <c r="BD304" s="116"/>
      <c r="BE304" s="111"/>
      <c r="BF304" s="117"/>
      <c r="BG304" s="111"/>
      <c r="BH304" s="117"/>
      <c r="BI304" s="111"/>
      <c r="BJ304" s="111"/>
      <c r="BK304" s="111"/>
      <c r="BL304" s="66"/>
      <c r="BM304" s="66"/>
      <c r="BN304" s="66"/>
      <c r="BO304" s="66"/>
    </row>
    <row r="305" spans="21:67" x14ac:dyDescent="0.2"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85">
        <v>24</v>
      </c>
      <c r="AZ305" s="85"/>
      <c r="BA305" s="85">
        <f t="shared" si="26"/>
        <v>0.82540418526801851</v>
      </c>
      <c r="BB305" s="85">
        <f t="shared" si="27"/>
        <v>0.93615841702808422</v>
      </c>
      <c r="BC305" s="66"/>
      <c r="BD305" s="116"/>
      <c r="BE305" s="111"/>
      <c r="BF305" s="117"/>
      <c r="BG305" s="111"/>
      <c r="BH305" s="117"/>
      <c r="BI305" s="111"/>
      <c r="BJ305" s="111"/>
      <c r="BK305" s="111"/>
      <c r="BL305" s="66"/>
      <c r="BM305" s="66"/>
      <c r="BN305" s="66"/>
      <c r="BO305" s="66"/>
    </row>
    <row r="306" spans="21:67" x14ac:dyDescent="0.2"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85">
        <v>25</v>
      </c>
      <c r="AZ306" s="85"/>
      <c r="BA306" s="85">
        <f t="shared" si="26"/>
        <v>0.83176377110267097</v>
      </c>
      <c r="BB306" s="85">
        <f t="shared" si="27"/>
        <v>0.96115854264487877</v>
      </c>
      <c r="BC306" s="66"/>
      <c r="BD306" s="116"/>
      <c r="BE306" s="111"/>
      <c r="BF306" s="117"/>
      <c r="BG306" s="111"/>
      <c r="BH306" s="117"/>
      <c r="BI306" s="111"/>
      <c r="BJ306" s="111"/>
      <c r="BK306" s="111"/>
      <c r="BL306" s="66"/>
      <c r="BM306" s="66"/>
      <c r="BN306" s="66"/>
      <c r="BO306" s="66"/>
    </row>
    <row r="307" spans="21:67" x14ac:dyDescent="0.2"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85">
        <v>26</v>
      </c>
      <c r="AZ307" s="85"/>
      <c r="BA307" s="85">
        <f t="shared" si="26"/>
        <v>0.83767764006829193</v>
      </c>
      <c r="BB307" s="85">
        <f t="shared" si="27"/>
        <v>0.98495796321028384</v>
      </c>
      <c r="BC307" s="66"/>
      <c r="BD307" s="116"/>
      <c r="BE307" s="111"/>
      <c r="BF307" s="117"/>
      <c r="BG307" s="111"/>
      <c r="BH307" s="117"/>
      <c r="BI307" s="111"/>
      <c r="BJ307" s="111"/>
      <c r="BK307" s="111"/>
      <c r="BL307" s="66"/>
      <c r="BM307" s="66"/>
      <c r="BN307" s="66"/>
      <c r="BO307" s="66"/>
    </row>
    <row r="308" spans="21:67" x14ac:dyDescent="0.2"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85">
        <v>27</v>
      </c>
      <c r="AZ308" s="85"/>
      <c r="BA308" s="85">
        <f t="shared" si="26"/>
        <v>0.84319092928662576</v>
      </c>
      <c r="BB308" s="85">
        <f t="shared" si="27"/>
        <v>1.0076591099672403</v>
      </c>
      <c r="BC308" s="66"/>
      <c r="BD308" s="116"/>
      <c r="BE308" s="111"/>
      <c r="BF308" s="117"/>
      <c r="BG308" s="111"/>
      <c r="BH308" s="117"/>
      <c r="BI308" s="111"/>
      <c r="BJ308" s="111"/>
      <c r="BK308" s="111"/>
      <c r="BL308" s="66"/>
      <c r="BM308" s="66"/>
      <c r="BN308" s="66"/>
      <c r="BO308" s="66"/>
    </row>
    <row r="309" spans="21:67" x14ac:dyDescent="0.2"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85">
        <v>28</v>
      </c>
      <c r="AZ309" s="85"/>
      <c r="BA309" s="85">
        <f t="shared" si="26"/>
        <v>0.84834289824407205</v>
      </c>
      <c r="BB309" s="85">
        <f t="shared" si="27"/>
        <v>1.0293521971685169</v>
      </c>
      <c r="BC309" s="66"/>
      <c r="BD309" s="116"/>
      <c r="BE309" s="111"/>
      <c r="BF309" s="117"/>
      <c r="BG309" s="111"/>
      <c r="BH309" s="117"/>
      <c r="BI309" s="111"/>
      <c r="BJ309" s="111"/>
      <c r="BK309" s="111"/>
      <c r="BL309" s="66"/>
      <c r="BM309" s="66"/>
      <c r="BN309" s="66"/>
      <c r="BO309" s="66"/>
    </row>
    <row r="310" spans="21:67" x14ac:dyDescent="0.2"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85">
        <v>29</v>
      </c>
      <c r="AZ310" s="85"/>
      <c r="BA310" s="85">
        <f t="shared" si="26"/>
        <v>0.85316785241728088</v>
      </c>
      <c r="BB310" s="85">
        <f t="shared" si="27"/>
        <v>1.0501170619298184</v>
      </c>
      <c r="BC310" s="66"/>
      <c r="BD310" s="116"/>
      <c r="BE310" s="111"/>
      <c r="BF310" s="117"/>
      <c r="BG310" s="111"/>
      <c r="BH310" s="117"/>
      <c r="BI310" s="111"/>
      <c r="BJ310" s="111"/>
      <c r="BK310" s="111"/>
      <c r="BL310" s="66"/>
      <c r="BM310" s="66"/>
      <c r="BN310" s="66"/>
      <c r="BO310" s="66"/>
    </row>
    <row r="311" spans="21:67" x14ac:dyDescent="0.2"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85">
        <v>30</v>
      </c>
      <c r="AZ311" s="85"/>
      <c r="BA311" s="85">
        <f t="shared" si="26"/>
        <v>0.85769589859089412</v>
      </c>
      <c r="BB311" s="85">
        <f t="shared" si="27"/>
        <v>1.0700246735169812</v>
      </c>
      <c r="BC311" s="66"/>
      <c r="BD311" s="116"/>
      <c r="BE311" s="111"/>
      <c r="BF311" s="117"/>
      <c r="BG311" s="111"/>
      <c r="BH311" s="117"/>
      <c r="BI311" s="111"/>
      <c r="BJ311" s="111"/>
      <c r="BK311" s="111"/>
      <c r="BL311" s="66"/>
      <c r="BM311" s="66"/>
      <c r="BN311" s="66"/>
      <c r="BO311" s="66"/>
    </row>
    <row r="312" spans="21:67" x14ac:dyDescent="0.2"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85">
        <v>31</v>
      </c>
      <c r="AZ312" s="85"/>
      <c r="BA312" s="85">
        <f t="shared" si="26"/>
        <v>0.86195356647530308</v>
      </c>
      <c r="BB312" s="85">
        <f t="shared" si="27"/>
        <v>1.0891383804138643</v>
      </c>
      <c r="BC312" s="66"/>
      <c r="BD312" s="116"/>
      <c r="BE312" s="111"/>
      <c r="BF312" s="117"/>
      <c r="BG312" s="111"/>
      <c r="BH312" s="117"/>
      <c r="BI312" s="111"/>
      <c r="BJ312" s="111"/>
      <c r="BK312" s="111"/>
      <c r="BL312" s="66"/>
      <c r="BM312" s="66"/>
      <c r="BN312" s="66"/>
      <c r="BO312" s="66"/>
    </row>
    <row r="313" spans="21:67" x14ac:dyDescent="0.2"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85">
        <v>32</v>
      </c>
      <c r="AZ313" s="85"/>
      <c r="BA313" s="85">
        <f t="shared" si="26"/>
        <v>0.86596432336006535</v>
      </c>
      <c r="BB313" s="85">
        <f t="shared" si="27"/>
        <v>1.1075149476562545</v>
      </c>
      <c r="BC313" s="66"/>
      <c r="BD313" s="116"/>
      <c r="BE313" s="111"/>
      <c r="BF313" s="117"/>
      <c r="BG313" s="111"/>
      <c r="BH313" s="117"/>
      <c r="BI313" s="111"/>
      <c r="BJ313" s="111"/>
      <c r="BK313" s="111"/>
      <c r="BL313" s="66"/>
      <c r="BM313" s="66"/>
      <c r="BN313" s="66"/>
      <c r="BO313" s="66"/>
    </row>
    <row r="314" spans="21:67" x14ac:dyDescent="0.2"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85">
        <v>33</v>
      </c>
      <c r="AZ314" s="85"/>
      <c r="BA314" s="85">
        <f t="shared" si="26"/>
        <v>0.86974900261778332</v>
      </c>
      <c r="BB314" s="85">
        <f t="shared" si="27"/>
        <v>1.125205425112858</v>
      </c>
      <c r="BC314" s="66"/>
      <c r="BD314" s="116"/>
      <c r="BE314" s="111"/>
      <c r="BF314" s="117"/>
      <c r="BG314" s="111"/>
      <c r="BH314" s="117"/>
      <c r="BI314" s="111"/>
      <c r="BJ314" s="111"/>
      <c r="BK314" s="111"/>
      <c r="BL314" s="66"/>
      <c r="BM314" s="66"/>
      <c r="BN314" s="66"/>
      <c r="BO314" s="66"/>
    </row>
    <row r="315" spans="21:67" x14ac:dyDescent="0.2"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85">
        <v>34</v>
      </c>
      <c r="AZ315" s="85"/>
      <c r="BA315" s="85">
        <f t="shared" si="26"/>
        <v>0.87332616238284333</v>
      </c>
      <c r="BB315" s="85">
        <f t="shared" si="27"/>
        <v>1.1422558785195105</v>
      </c>
      <c r="BC315" s="66"/>
      <c r="BD315" s="116"/>
      <c r="BE315" s="111"/>
      <c r="BF315" s="117"/>
      <c r="BG315" s="111"/>
      <c r="BH315" s="117"/>
      <c r="BI315" s="111"/>
      <c r="BJ315" s="111"/>
      <c r="BK315" s="111"/>
      <c r="BL315" s="66"/>
      <c r="BM315" s="66"/>
      <c r="BN315" s="66"/>
      <c r="BO315" s="66"/>
    </row>
    <row r="316" spans="21:67" x14ac:dyDescent="0.2"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85">
        <v>35</v>
      </c>
      <c r="AZ316" s="85"/>
      <c r="BA316" s="85">
        <f t="shared" si="26"/>
        <v>0.87671238729686829</v>
      </c>
      <c r="BB316" s="85">
        <f t="shared" si="27"/>
        <v>1.1587080083357935</v>
      </c>
      <c r="BC316" s="66"/>
      <c r="BD316" s="116"/>
      <c r="BE316" s="111"/>
      <c r="BF316" s="117"/>
      <c r="BG316" s="111"/>
      <c r="BH316" s="117"/>
      <c r="BI316" s="111"/>
      <c r="BJ316" s="111"/>
      <c r="BK316" s="111"/>
      <c r="BL316" s="66"/>
      <c r="BM316" s="66"/>
      <c r="BN316" s="66"/>
      <c r="BO316" s="66"/>
    </row>
    <row r="317" spans="21:67" x14ac:dyDescent="0.2"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85">
        <v>36</v>
      </c>
      <c r="AZ317" s="85"/>
      <c r="BA317" s="85">
        <f t="shared" si="26"/>
        <v>0.87992254356910704</v>
      </c>
      <c r="BB317" s="85">
        <f t="shared" si="27"/>
        <v>1.1745996763336164</v>
      </c>
      <c r="BC317" s="66"/>
      <c r="BD317" s="116"/>
      <c r="BE317" s="111"/>
      <c r="BF317" s="117"/>
      <c r="BG317" s="111"/>
      <c r="BH317" s="117"/>
      <c r="BI317" s="111"/>
      <c r="BJ317" s="111"/>
      <c r="BK317" s="111"/>
      <c r="BL317" s="66"/>
      <c r="BM317" s="66"/>
      <c r="BN317" s="66"/>
      <c r="BO317" s="66"/>
    </row>
    <row r="318" spans="21:67" x14ac:dyDescent="0.2"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85">
        <v>37</v>
      </c>
      <c r="AZ318" s="85"/>
      <c r="BA318" s="85">
        <f t="shared" si="26"/>
        <v>0.88296999554940903</v>
      </c>
      <c r="BB318" s="85">
        <f t="shared" si="27"/>
        <v>1.1899653558423671</v>
      </c>
      <c r="BC318" s="66"/>
      <c r="BD318" s="116"/>
      <c r="BE318" s="111"/>
      <c r="BF318" s="117"/>
      <c r="BG318" s="111"/>
      <c r="BH318" s="117"/>
      <c r="BI318" s="111"/>
      <c r="BJ318" s="111"/>
      <c r="BK318" s="111"/>
      <c r="BL318" s="66"/>
      <c r="BM318" s="66"/>
      <c r="BN318" s="66"/>
      <c r="BO318" s="66"/>
    </row>
    <row r="319" spans="21:67" x14ac:dyDescent="0.2"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85">
        <v>38</v>
      </c>
      <c r="AZ319" s="85"/>
      <c r="BA319" s="85">
        <f t="shared" si="26"/>
        <v>0.88586679041008265</v>
      </c>
      <c r="BB319" s="85">
        <f t="shared" si="27"/>
        <v>1.2048365184732688</v>
      </c>
      <c r="BC319" s="66"/>
      <c r="BD319" s="116"/>
      <c r="BE319" s="111"/>
      <c r="BF319" s="117"/>
      <c r="BG319" s="111"/>
      <c r="BH319" s="117"/>
      <c r="BI319" s="111"/>
      <c r="BJ319" s="111"/>
      <c r="BK319" s="111"/>
      <c r="BL319" s="66"/>
      <c r="BM319" s="66"/>
      <c r="BN319" s="66"/>
      <c r="BO319" s="66"/>
    </row>
    <row r="320" spans="21:67" x14ac:dyDescent="0.2"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85">
        <v>39</v>
      </c>
      <c r="AZ320" s="85"/>
      <c r="BA320" s="85">
        <f t="shared" si="26"/>
        <v>0.88862381627434039</v>
      </c>
      <c r="BB320" s="85">
        <f t="shared" si="27"/>
        <v>1.2192419677130799</v>
      </c>
      <c r="BC320" s="66"/>
      <c r="BD320" s="116"/>
      <c r="BE320" s="111"/>
      <c r="BF320" s="117"/>
      <c r="BG320" s="111"/>
      <c r="BH320" s="117"/>
      <c r="BI320" s="111"/>
      <c r="BJ320" s="111"/>
      <c r="BK320" s="111"/>
      <c r="BL320" s="66"/>
      <c r="BM320" s="66"/>
      <c r="BN320" s="66"/>
      <c r="BO320" s="66"/>
    </row>
    <row r="321" spans="21:67" x14ac:dyDescent="0.2"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85">
        <v>40</v>
      </c>
      <c r="AZ321" s="85"/>
      <c r="BA321" s="85">
        <f t="shared" si="26"/>
        <v>0.89125093813374556</v>
      </c>
      <c r="BB321" s="85">
        <f t="shared" si="27"/>
        <v>1.2332081278563189</v>
      </c>
      <c r="BC321" s="66"/>
      <c r="BD321" s="116"/>
      <c r="BE321" s="111"/>
      <c r="BF321" s="117"/>
      <c r="BG321" s="111"/>
      <c r="BH321" s="117"/>
      <c r="BI321" s="111"/>
      <c r="BJ321" s="111"/>
      <c r="BK321" s="111"/>
      <c r="BL321" s="66"/>
      <c r="BM321" s="66"/>
      <c r="BN321" s="66"/>
      <c r="BO321" s="66"/>
    </row>
    <row r="322" spans="21:67" x14ac:dyDescent="0.2"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85">
        <v>41</v>
      </c>
      <c r="AZ322" s="85"/>
      <c r="BA322" s="85">
        <f t="shared" si="26"/>
        <v>0.8937571151054241</v>
      </c>
      <c r="BB322" s="85">
        <f t="shared" si="27"/>
        <v>1.2467592952182935</v>
      </c>
      <c r="BC322" s="66"/>
      <c r="BD322" s="116"/>
      <c r="BE322" s="111"/>
      <c r="BF322" s="117"/>
      <c r="BG322" s="111"/>
      <c r="BH322" s="117"/>
      <c r="BI322" s="111"/>
      <c r="BJ322" s="111"/>
      <c r="BK322" s="111"/>
      <c r="BL322" s="66"/>
      <c r="BM322" s="66"/>
      <c r="BN322" s="66"/>
      <c r="BO322" s="66"/>
    </row>
    <row r="323" spans="21:67" x14ac:dyDescent="0.2"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85">
        <v>42</v>
      </c>
      <c r="AZ323" s="85"/>
      <c r="BA323" s="85">
        <f t="shared" si="26"/>
        <v>0.89615050194660462</v>
      </c>
      <c r="BB323" s="85">
        <f t="shared" si="27"/>
        <v>1.2599178573498919</v>
      </c>
      <c r="BC323" s="66"/>
      <c r="BD323" s="116"/>
      <c r="BE323" s="111"/>
      <c r="BF323" s="117"/>
      <c r="BG323" s="111"/>
      <c r="BH323" s="117"/>
      <c r="BI323" s="111"/>
      <c r="BJ323" s="111"/>
      <c r="BK323" s="111"/>
      <c r="BL323" s="66"/>
      <c r="BM323" s="66"/>
      <c r="BN323" s="66"/>
      <c r="BO323" s="66"/>
    </row>
    <row r="324" spans="21:67" x14ac:dyDescent="0.2"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85">
        <v>43</v>
      </c>
      <c r="AZ324" s="85"/>
      <c r="BA324" s="85">
        <f t="shared" si="26"/>
        <v>0.89843853723490197</v>
      </c>
      <c r="BB324" s="85">
        <f t="shared" si="27"/>
        <v>1.2727044849924158</v>
      </c>
      <c r="BC324" s="66"/>
      <c r="BD324" s="116"/>
      <c r="BE324" s="111"/>
      <c r="BF324" s="117"/>
      <c r="BG324" s="111"/>
      <c r="BH324" s="117"/>
      <c r="BI324" s="111"/>
      <c r="BJ324" s="111"/>
      <c r="BK324" s="111"/>
      <c r="BL324" s="66"/>
      <c r="BM324" s="66"/>
      <c r="BN324" s="66"/>
      <c r="BO324" s="66"/>
    </row>
    <row r="325" spans="21:67" x14ac:dyDescent="0.2"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85">
        <v>44</v>
      </c>
      <c r="AZ325" s="85"/>
      <c r="BA325" s="85">
        <f t="shared" si="26"/>
        <v>0.90062802021127852</v>
      </c>
      <c r="BB325" s="85">
        <f t="shared" si="27"/>
        <v>1.2851383007157184</v>
      </c>
      <c r="BC325" s="66"/>
      <c r="BD325" s="116"/>
      <c r="BE325" s="111"/>
      <c r="BF325" s="117"/>
      <c r="BG325" s="111"/>
      <c r="BH325" s="117"/>
      <c r="BI325" s="111"/>
      <c r="BJ325" s="111"/>
      <c r="BK325" s="111"/>
      <c r="BL325" s="66"/>
      <c r="BM325" s="66"/>
      <c r="BN325" s="66"/>
      <c r="BO325" s="66"/>
    </row>
    <row r="326" spans="21:67" x14ac:dyDescent="0.2"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85">
        <v>45</v>
      </c>
      <c r="AZ326" s="85"/>
      <c r="BA326" s="85">
        <f t="shared" si="26"/>
        <v>0.90272517794845752</v>
      </c>
      <c r="BB326" s="85">
        <f t="shared" si="27"/>
        <v>1.297237027536154</v>
      </c>
      <c r="BC326" s="66"/>
      <c r="BD326" s="116"/>
      <c r="BE326" s="111"/>
      <c r="BF326" s="117"/>
      <c r="BG326" s="111"/>
      <c r="BH326" s="117"/>
      <c r="BI326" s="111"/>
      <c r="BJ326" s="111"/>
      <c r="BK326" s="111"/>
      <c r="BL326" s="66"/>
      <c r="BM326" s="66"/>
      <c r="BN326" s="66"/>
      <c r="BO326" s="66"/>
    </row>
    <row r="327" spans="21:67" x14ac:dyDescent="0.2"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85">
        <v>46</v>
      </c>
      <c r="AZ327" s="85"/>
      <c r="BA327" s="85">
        <f t="shared" si="26"/>
        <v>0.90473572423492976</v>
      </c>
      <c r="BB327" s="85">
        <f t="shared" si="27"/>
        <v>1.3090171202821941</v>
      </c>
      <c r="BC327" s="66"/>
      <c r="BD327" s="116"/>
      <c r="BE327" s="111"/>
      <c r="BF327" s="117"/>
      <c r="BG327" s="111"/>
      <c r="BH327" s="117"/>
      <c r="BI327" s="111"/>
      <c r="BJ327" s="111"/>
      <c r="BK327" s="111"/>
      <c r="BL327" s="66"/>
      <c r="BM327" s="66"/>
      <c r="BN327" s="66"/>
      <c r="BO327" s="66"/>
    </row>
    <row r="328" spans="21:67" x14ac:dyDescent="0.2"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85">
        <v>47</v>
      </c>
      <c r="AZ328" s="85"/>
      <c r="BA328" s="85">
        <f t="shared" si="26"/>
        <v>0.90666491134127958</v>
      </c>
      <c r="BB328" s="85">
        <f t="shared" si="27"/>
        <v>1.3204938820412226</v>
      </c>
      <c r="BC328" s="66"/>
      <c r="BD328" s="116"/>
      <c r="BE328" s="111"/>
      <c r="BF328" s="117"/>
      <c r="BG328" s="111"/>
      <c r="BH328" s="117"/>
      <c r="BI328" s="111"/>
      <c r="BJ328" s="111"/>
      <c r="BK328" s="111"/>
      <c r="BL328" s="66"/>
      <c r="BM328" s="66"/>
      <c r="BN328" s="66"/>
      <c r="BO328" s="66"/>
    </row>
    <row r="329" spans="21:67" x14ac:dyDescent="0.2"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85">
        <v>48</v>
      </c>
      <c r="AZ329" s="85"/>
      <c r="BA329" s="85">
        <f t="shared" si="26"/>
        <v>0.90851757565168678</v>
      </c>
      <c r="BB329" s="85">
        <f t="shared" si="27"/>
        <v>1.3316815676626457</v>
      </c>
      <c r="BC329" s="66"/>
      <c r="BD329" s="116"/>
      <c r="BE329" s="111"/>
      <c r="BF329" s="117"/>
      <c r="BG329" s="111"/>
      <c r="BH329" s="117"/>
      <c r="BI329" s="111"/>
      <c r="BJ329" s="111"/>
      <c r="BK329" s="111"/>
      <c r="BL329" s="66"/>
      <c r="BM329" s="66"/>
      <c r="BN329" s="66"/>
      <c r="BO329" s="66"/>
    </row>
    <row r="330" spans="21:67" x14ac:dyDescent="0.2"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85">
        <v>49</v>
      </c>
      <c r="AZ330" s="85"/>
      <c r="BA330" s="85">
        <f t="shared" si="26"/>
        <v>0.91029817799152191</v>
      </c>
      <c r="BB330" s="85">
        <f t="shared" si="27"/>
        <v>1.3425934759953684</v>
      </c>
      <c r="BC330" s="66"/>
      <c r="BD330" s="116"/>
      <c r="BE330" s="111"/>
      <c r="BF330" s="117"/>
      <c r="BG330" s="111"/>
      <c r="BH330" s="117"/>
      <c r="BI330" s="111"/>
      <c r="BJ330" s="111"/>
      <c r="BK330" s="111"/>
      <c r="BL330" s="66"/>
      <c r="BM330" s="66"/>
      <c r="BN330" s="66"/>
      <c r="BO330" s="66"/>
    </row>
    <row r="331" spans="21:67" x14ac:dyDescent="0.2"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85">
        <v>50</v>
      </c>
      <c r="AZ331" s="85"/>
      <c r="BA331" s="85">
        <f t="shared" si="26"/>
        <v>0.91201083935590976</v>
      </c>
      <c r="BB331" s="85">
        <f t="shared" si="27"/>
        <v>1.3532420322904244</v>
      </c>
      <c r="BC331" s="66"/>
      <c r="BD331" s="116"/>
      <c r="BE331" s="111"/>
      <c r="BF331" s="117"/>
      <c r="BG331" s="111"/>
      <c r="BH331" s="117"/>
      <c r="BI331" s="111"/>
      <c r="BJ331" s="111"/>
      <c r="BK331" s="111"/>
      <c r="BL331" s="66"/>
      <c r="BM331" s="66"/>
      <c r="BN331" s="66"/>
      <c r="BO331" s="66"/>
    </row>
    <row r="332" spans="21:67" x14ac:dyDescent="0.2"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85">
        <v>51</v>
      </c>
      <c r="AZ332" s="85"/>
      <c r="BA332" s="85">
        <f t="shared" si="26"/>
        <v>0.91365937263917762</v>
      </c>
      <c r="BB332" s="85">
        <f t="shared" si="27"/>
        <v>1.3636388619929327</v>
      </c>
      <c r="BC332" s="66"/>
      <c r="BD332" s="116"/>
      <c r="BE332" s="111"/>
      <c r="BF332" s="117"/>
      <c r="BG332" s="111"/>
      <c r="BH332" s="117"/>
      <c r="BI332" s="111"/>
      <c r="BJ332" s="111"/>
      <c r="BK332" s="111"/>
      <c r="BL332" s="66"/>
      <c r="BM332" s="66"/>
      <c r="BN332" s="66"/>
      <c r="BO332" s="66"/>
    </row>
    <row r="333" spans="21:67" x14ac:dyDescent="0.2"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85">
        <v>52</v>
      </c>
      <c r="AZ333" s="85"/>
      <c r="BA333" s="85">
        <f t="shared" si="26"/>
        <v>0.91524731087738898</v>
      </c>
      <c r="BB333" s="85">
        <f t="shared" si="27"/>
        <v>1.3737948569742202</v>
      </c>
      <c r="BC333" s="66"/>
      <c r="BD333" s="116"/>
      <c r="BE333" s="111"/>
      <c r="BF333" s="117"/>
      <c r="BG333" s="111"/>
      <c r="BH333" s="117"/>
      <c r="BI333" s="111"/>
      <c r="BJ333" s="111"/>
      <c r="BK333" s="111"/>
      <c r="BL333" s="66"/>
      <c r="BM333" s="66"/>
      <c r="BN333" s="66"/>
      <c r="BO333" s="66"/>
    </row>
    <row r="334" spans="21:67" x14ac:dyDescent="0.2"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85">
        <v>53</v>
      </c>
      <c r="AZ334" s="85"/>
      <c r="BA334" s="85">
        <f t="shared" si="26"/>
        <v>0.91677793244260608</v>
      </c>
      <c r="BB334" s="85">
        <f t="shared" si="27"/>
        <v>1.3837202351089795</v>
      </c>
      <c r="BC334" s="66"/>
      <c r="BD334" s="116"/>
      <c r="BE334" s="111"/>
      <c r="BF334" s="117"/>
      <c r="BG334" s="111"/>
      <c r="BH334" s="117"/>
      <c r="BI334" s="111"/>
      <c r="BJ334" s="111"/>
      <c r="BK334" s="111"/>
      <c r="BL334" s="66"/>
      <c r="BM334" s="66"/>
      <c r="BN334" s="66"/>
      <c r="BO334" s="66"/>
    </row>
    <row r="335" spans="21:67" x14ac:dyDescent="0.2"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85">
        <v>54</v>
      </c>
      <c r="AZ335" s="85"/>
      <c r="BA335" s="85">
        <f t="shared" si="26"/>
        <v>0.91825428356562855</v>
      </c>
      <c r="BB335" s="85">
        <f t="shared" si="27"/>
        <v>1.3934245939790642</v>
      </c>
      <c r="BC335" s="66"/>
      <c r="BD335" s="116"/>
      <c r="BE335" s="111"/>
      <c r="BF335" s="117"/>
      <c r="BG335" s="111"/>
      <c r="BH335" s="117"/>
      <c r="BI335" s="111"/>
      <c r="BJ335" s="111"/>
      <c r="BK335" s="111"/>
      <c r="BL335" s="66"/>
      <c r="BM335" s="66"/>
      <c r="BN335" s="66"/>
      <c r="BO335" s="66"/>
    </row>
    <row r="336" spans="21:67" x14ac:dyDescent="0.2"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85">
        <v>55</v>
      </c>
      <c r="AZ336" s="85"/>
      <c r="BA336" s="85">
        <f t="shared" si="26"/>
        <v>0.91967919851170599</v>
      </c>
      <c r="BB336" s="85">
        <f t="shared" si="27"/>
        <v>1.4029169593809399</v>
      </c>
      <c r="BC336" s="66"/>
      <c r="BD336" s="116"/>
      <c r="BE336" s="111"/>
      <c r="BF336" s="117"/>
      <c r="BG336" s="111"/>
      <c r="BH336" s="117"/>
      <c r="BI336" s="111"/>
      <c r="BJ336" s="111"/>
      <c r="BK336" s="111"/>
      <c r="BL336" s="66"/>
      <c r="BM336" s="66"/>
      <c r="BN336" s="66"/>
      <c r="BO336" s="66"/>
    </row>
    <row r="337" spans="21:67" x14ac:dyDescent="0.2"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85">
        <v>56</v>
      </c>
      <c r="AZ337" s="85"/>
      <c r="BA337" s="85">
        <f t="shared" si="26"/>
        <v>0.92105531768948168</v>
      </c>
      <c r="BB337" s="85">
        <f t="shared" si="27"/>
        <v>1.4122058292249549</v>
      </c>
      <c r="BC337" s="66"/>
      <c r="BD337" s="116"/>
      <c r="BE337" s="111"/>
      <c r="BF337" s="117"/>
      <c r="BG337" s="111"/>
      <c r="BH337" s="117"/>
      <c r="BI337" s="111"/>
      <c r="BJ337" s="111"/>
      <c r="BK337" s="111"/>
      <c r="BL337" s="66"/>
      <c r="BM337" s="66"/>
      <c r="BN337" s="66"/>
      <c r="BO337" s="66"/>
    </row>
    <row r="338" spans="21:67" x14ac:dyDescent="0.2"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85">
        <v>57</v>
      </c>
      <c r="AZ338" s="85"/>
      <c r="BA338" s="85">
        <f t="shared" si="26"/>
        <v>0.92238510393584783</v>
      </c>
      <c r="BB338" s="85">
        <f t="shared" si="27"/>
        <v>1.4212992133386413</v>
      </c>
      <c r="BC338" s="66"/>
      <c r="BD338" s="116"/>
      <c r="BE338" s="111"/>
      <c r="BF338" s="117"/>
      <c r="BG338" s="111"/>
      <c r="BH338" s="117"/>
      <c r="BI338" s="111"/>
      <c r="BJ338" s="111"/>
      <c r="BK338" s="111"/>
      <c r="BL338" s="66"/>
      <c r="BM338" s="66"/>
      <c r="BN338" s="66"/>
      <c r="BO338" s="66"/>
    </row>
    <row r="339" spans="21:67" x14ac:dyDescent="0.2"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85">
        <v>58</v>
      </c>
      <c r="AZ339" s="85"/>
      <c r="BA339" s="85">
        <f t="shared" si="26"/>
        <v>0.92367085718738628</v>
      </c>
      <c r="BB339" s="85">
        <f t="shared" si="27"/>
        <v>1.4302046696214166</v>
      </c>
      <c r="BC339" s="66"/>
      <c r="BD339" s="116"/>
      <c r="BE339" s="111"/>
      <c r="BF339" s="117"/>
      <c r="BG339" s="111"/>
      <c r="BH339" s="117"/>
      <c r="BI339" s="111"/>
      <c r="BJ339" s="111"/>
      <c r="BK339" s="111"/>
      <c r="BL339" s="66"/>
      <c r="BM339" s="66"/>
      <c r="BN339" s="66"/>
      <c r="BO339" s="66"/>
    </row>
    <row r="340" spans="21:67" x14ac:dyDescent="0.2"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85">
        <v>59</v>
      </c>
      <c r="AZ340" s="85"/>
      <c r="BA340" s="85">
        <f t="shared" si="26"/>
        <v>0.92491472772173333</v>
      </c>
      <c r="BB340" s="85">
        <f t="shared" si="27"/>
        <v>1.4389293369423115</v>
      </c>
      <c r="BC340" s="66"/>
      <c r="BD340" s="116"/>
      <c r="BE340" s="111"/>
      <c r="BF340" s="117"/>
      <c r="BG340" s="111"/>
      <c r="BH340" s="117"/>
      <c r="BI340" s="111"/>
      <c r="BJ340" s="111"/>
      <c r="BK340" s="111"/>
      <c r="BL340" s="66"/>
      <c r="BM340" s="66"/>
      <c r="BN340" s="66"/>
      <c r="BO340" s="66"/>
    </row>
    <row r="341" spans="21:67" x14ac:dyDescent="0.2"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85">
        <v>60</v>
      </c>
      <c r="AZ341" s="85"/>
      <c r="BA341" s="85">
        <f t="shared" si="26"/>
        <v>0.92611872812879348</v>
      </c>
      <c r="BB341" s="85">
        <f t="shared" si="27"/>
        <v>1.4474799651243779</v>
      </c>
      <c r="BC341" s="66"/>
      <c r="BD341" s="116"/>
      <c r="BE341" s="111"/>
      <c r="BF341" s="117"/>
      <c r="BG341" s="111"/>
      <c r="BH341" s="117"/>
      <c r="BI341" s="111"/>
      <c r="BJ341" s="111"/>
      <c r="BK341" s="111"/>
      <c r="BL341" s="66"/>
      <c r="BM341" s="66"/>
      <c r="BN341" s="66"/>
      <c r="BO341" s="66"/>
    </row>
    <row r="342" spans="21:67" x14ac:dyDescent="0.2"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85">
        <v>61</v>
      </c>
      <c r="AZ342" s="85"/>
      <c r="BA342" s="85">
        <f t="shared" si="26"/>
        <v>0.92728474415161966</v>
      </c>
      <c r="BB342" s="85">
        <f t="shared" si="27"/>
        <v>1.4558629423180562</v>
      </c>
      <c r="BC342" s="66"/>
      <c r="BD342" s="116"/>
      <c r="BE342" s="111"/>
      <c r="BF342" s="117"/>
      <c r="BG342" s="111"/>
      <c r="BH342" s="117"/>
      <c r="BI342" s="111"/>
      <c r="BJ342" s="111"/>
      <c r="BK342" s="111"/>
      <c r="BL342" s="66"/>
      <c r="BM342" s="66"/>
      <c r="BN342" s="66"/>
      <c r="BO342" s="66"/>
    </row>
    <row r="343" spans="21:67" x14ac:dyDescent="0.2"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85">
        <v>62</v>
      </c>
      <c r="AZ343" s="85"/>
      <c r="BA343" s="85">
        <f t="shared" si="26"/>
        <v>0.92841454451947436</v>
      </c>
      <c r="BB343" s="85">
        <f t="shared" si="27"/>
        <v>1.4640843200300098</v>
      </c>
      <c r="BC343" s="66"/>
      <c r="BD343" s="116"/>
      <c r="BE343" s="111"/>
      <c r="BF343" s="117"/>
      <c r="BG343" s="111"/>
      <c r="BH343" s="117"/>
      <c r="BI343" s="111"/>
      <c r="BJ343" s="111"/>
      <c r="BK343" s="111"/>
      <c r="BL343" s="66"/>
      <c r="BM343" s="66"/>
      <c r="BN343" s="66"/>
      <c r="BO343" s="66"/>
    </row>
    <row r="344" spans="21:67" x14ac:dyDescent="0.2"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85">
        <v>63</v>
      </c>
      <c r="AZ344" s="85"/>
      <c r="BA344" s="85">
        <f t="shared" si="26"/>
        <v>0.92950978988064914</v>
      </c>
      <c r="BB344" s="85">
        <f t="shared" si="27"/>
        <v>1.472149836042832</v>
      </c>
      <c r="BC344" s="66"/>
      <c r="BD344" s="116"/>
      <c r="BE344" s="111"/>
      <c r="BF344" s="117"/>
      <c r="BG344" s="111"/>
      <c r="BH344" s="117"/>
      <c r="BI344" s="111"/>
      <c r="BJ344" s="111"/>
      <c r="BK344" s="111"/>
      <c r="BL344" s="66"/>
      <c r="BM344" s="66"/>
      <c r="BN344" s="66"/>
      <c r="BO344" s="66"/>
    </row>
    <row r="345" spans="21:67" x14ac:dyDescent="0.2"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85">
        <v>64</v>
      </c>
      <c r="AZ345" s="85"/>
      <c r="BA345" s="85">
        <f t="shared" si="26"/>
        <v>0.93057204092969903</v>
      </c>
      <c r="BB345" s="85">
        <f t="shared" si="27"/>
        <v>1.4800649354340571</v>
      </c>
      <c r="BC345" s="66"/>
      <c r="BD345" s="116"/>
      <c r="BE345" s="111"/>
      <c r="BF345" s="117"/>
      <c r="BG345" s="111"/>
      <c r="BH345" s="117"/>
      <c r="BI345" s="111"/>
      <c r="BJ345" s="111"/>
      <c r="BK345" s="111"/>
      <c r="BL345" s="66"/>
      <c r="BM345" s="66"/>
      <c r="BN345" s="66"/>
      <c r="BO345" s="66"/>
    </row>
    <row r="346" spans="21:67" x14ac:dyDescent="0.2"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85">
        <v>65</v>
      </c>
      <c r="AZ346" s="85"/>
      <c r="BA346" s="85">
        <f t="shared" si="26"/>
        <v>0.93160276581255219</v>
      </c>
      <c r="BB346" s="85">
        <f t="shared" si="27"/>
        <v>1.4878347898793807</v>
      </c>
      <c r="BC346" s="66"/>
      <c r="BD346" s="116"/>
      <c r="BE346" s="111"/>
      <c r="BF346" s="117"/>
      <c r="BG346" s="111"/>
      <c r="BH346" s="117"/>
      <c r="BI346" s="111"/>
      <c r="BJ346" s="111"/>
      <c r="BK346" s="111"/>
      <c r="BL346" s="66"/>
      <c r="BM346" s="66"/>
      <c r="BN346" s="66"/>
      <c r="BO346" s="66"/>
    </row>
    <row r="347" spans="21:67" x14ac:dyDescent="0.2"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85">
        <v>66</v>
      </c>
      <c r="AZ347" s="85"/>
      <c r="BA347" s="85">
        <f t="shared" ref="BA347:BA401" si="28">POWER((1-0.99),1/AY347)</f>
        <v>0.93260334688321989</v>
      </c>
      <c r="BB347" s="85">
        <f t="shared" ref="BB347:BB401" si="29">NORMSINV(BA347)</f>
        <v>1.4954643154044212</v>
      </c>
      <c r="BC347" s="66"/>
      <c r="BD347" s="116"/>
      <c r="BE347" s="111"/>
      <c r="BF347" s="117"/>
      <c r="BG347" s="111"/>
      <c r="BH347" s="117"/>
      <c r="BI347" s="111"/>
      <c r="BJ347" s="111"/>
      <c r="BK347" s="111"/>
      <c r="BL347" s="66"/>
      <c r="BM347" s="66"/>
      <c r="BN347" s="66"/>
      <c r="BO347" s="66"/>
    </row>
    <row r="348" spans="21:67" x14ac:dyDescent="0.2"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85">
        <v>67</v>
      </c>
      <c r="AZ348" s="85"/>
      <c r="BA348" s="85">
        <f t="shared" si="28"/>
        <v>0.9335750868773578</v>
      </c>
      <c r="BB348" s="85">
        <f t="shared" si="29"/>
        <v>1.5029581887313694</v>
      </c>
      <c r="BC348" s="66"/>
      <c r="BD348" s="116"/>
      <c r="BE348" s="111"/>
      <c r="BF348" s="117"/>
      <c r="BG348" s="111"/>
      <c r="BH348" s="117"/>
      <c r="BI348" s="111"/>
      <c r="BJ348" s="111"/>
      <c r="BK348" s="111"/>
      <c r="BL348" s="66"/>
      <c r="BM348" s="66"/>
      <c r="BN348" s="66"/>
      <c r="BO348" s="66"/>
    </row>
    <row r="349" spans="21:67" x14ac:dyDescent="0.2"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85">
        <v>68</v>
      </c>
      <c r="AZ349" s="85"/>
      <c r="BA349" s="85">
        <f t="shared" si="28"/>
        <v>0.93451921456053721</v>
      </c>
      <c r="BB349" s="85">
        <f t="shared" si="29"/>
        <v>1.5103208623511053</v>
      </c>
      <c r="BC349" s="66"/>
      <c r="BD349" s="116"/>
      <c r="BE349" s="111"/>
      <c r="BF349" s="117"/>
      <c r="BG349" s="111"/>
      <c r="BH349" s="117"/>
      <c r="BI349" s="111"/>
      <c r="BJ349" s="111"/>
      <c r="BK349" s="111"/>
      <c r="BL349" s="66"/>
      <c r="BM349" s="66"/>
      <c r="BN349" s="66"/>
      <c r="BO349" s="66"/>
    </row>
    <row r="350" spans="21:67" x14ac:dyDescent="0.2"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85">
        <v>69</v>
      </c>
      <c r="AZ350" s="85"/>
      <c r="BA350" s="85">
        <f t="shared" si="28"/>
        <v>0.93543688990261653</v>
      </c>
      <c r="BB350" s="85">
        <f t="shared" si="29"/>
        <v>1.5175565784374565</v>
      </c>
      <c r="BC350" s="66"/>
      <c r="BD350" s="116"/>
      <c r="BE350" s="111"/>
      <c r="BF350" s="117"/>
      <c r="BG350" s="111"/>
      <c r="BH350" s="117"/>
      <c r="BI350" s="111"/>
      <c r="BJ350" s="111"/>
      <c r="BK350" s="111"/>
      <c r="BL350" s="66"/>
      <c r="BM350" s="66"/>
      <c r="BN350" s="66"/>
      <c r="BO350" s="66"/>
    </row>
    <row r="351" spans="21:67" x14ac:dyDescent="0.2"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85">
        <v>70</v>
      </c>
      <c r="AZ351" s="85"/>
      <c r="BA351" s="85">
        <f t="shared" si="28"/>
        <v>0.93632920882394155</v>
      </c>
      <c r="BB351" s="85">
        <f t="shared" si="29"/>
        <v>1.5246693817080834</v>
      </c>
      <c r="BC351" s="66"/>
      <c r="BD351" s="116"/>
      <c r="BE351" s="111"/>
      <c r="BF351" s="117"/>
      <c r="BG351" s="111"/>
      <c r="BH351" s="117"/>
      <c r="BI351" s="111"/>
      <c r="BJ351" s="111"/>
      <c r="BK351" s="111"/>
      <c r="BL351" s="66"/>
      <c r="BM351" s="66"/>
      <c r="BN351" s="66"/>
      <c r="BO351" s="66"/>
    </row>
    <row r="352" spans="21:67" x14ac:dyDescent="0.2"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85">
        <v>71</v>
      </c>
      <c r="AZ352" s="85"/>
      <c r="BA352" s="85">
        <f t="shared" si="28"/>
        <v>0.93719720755412828</v>
      </c>
      <c r="BB352" s="85">
        <f t="shared" si="29"/>
        <v>1.5316631313256603</v>
      </c>
      <c r="BC352" s="66"/>
      <c r="BD352" s="116"/>
      <c r="BE352" s="111"/>
      <c r="BF352" s="117"/>
      <c r="BG352" s="111"/>
      <c r="BH352" s="117"/>
      <c r="BI352" s="111"/>
      <c r="BJ352" s="111"/>
      <c r="BK352" s="111"/>
      <c r="BL352" s="66"/>
      <c r="BM352" s="66"/>
      <c r="BN352" s="66"/>
      <c r="BO352" s="66"/>
    </row>
    <row r="353" spans="21:67" x14ac:dyDescent="0.2"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85">
        <v>72</v>
      </c>
      <c r="AZ353" s="85"/>
      <c r="BA353" s="85">
        <f t="shared" si="28"/>
        <v>0.93804186663981426</v>
      </c>
      <c r="BB353" s="85">
        <f t="shared" si="29"/>
        <v>1.5385415119235175</v>
      </c>
      <c r="BC353" s="66"/>
      <c r="BD353" s="116"/>
      <c r="BE353" s="111"/>
      <c r="BF353" s="117"/>
      <c r="BG353" s="111"/>
      <c r="BH353" s="117"/>
      <c r="BI353" s="111"/>
      <c r="BJ353" s="111"/>
      <c r="BK353" s="111"/>
      <c r="BL353" s="66"/>
      <c r="BM353" s="66"/>
      <c r="BN353" s="66"/>
      <c r="BO353" s="66"/>
    </row>
    <row r="354" spans="21:67" x14ac:dyDescent="0.2"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85">
        <v>73</v>
      </c>
      <c r="AZ354" s="85"/>
      <c r="BA354" s="85">
        <f t="shared" si="28"/>
        <v>0.93886411463390784</v>
      </c>
      <c r="BB354" s="85">
        <f t="shared" si="29"/>
        <v>1.5453080438314466</v>
      </c>
      <c r="BC354" s="66"/>
      <c r="BD354" s="116"/>
      <c r="BE354" s="111"/>
      <c r="BF354" s="117"/>
      <c r="BG354" s="111"/>
      <c r="BH354" s="117"/>
      <c r="BI354" s="111"/>
      <c r="BJ354" s="111"/>
      <c r="BK354" s="111"/>
      <c r="BL354" s="66"/>
      <c r="BM354" s="66"/>
      <c r="BN354" s="66"/>
      <c r="BO354" s="66"/>
    </row>
    <row r="355" spans="21:67" x14ac:dyDescent="0.2"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85">
        <v>74</v>
      </c>
      <c r="AZ355" s="85"/>
      <c r="BA355" s="85">
        <f t="shared" si="28"/>
        <v>0.93966483149546942</v>
      </c>
      <c r="BB355" s="85">
        <f t="shared" si="29"/>
        <v>1.5519660925698684</v>
      </c>
      <c r="BC355" s="66"/>
      <c r="BD355" s="116"/>
      <c r="BE355" s="111"/>
      <c r="BF355" s="117"/>
      <c r="BG355" s="111"/>
      <c r="BH355" s="117"/>
      <c r="BI355" s="111"/>
      <c r="BJ355" s="111"/>
      <c r="BK355" s="111"/>
      <c r="BL355" s="66"/>
      <c r="BM355" s="66"/>
      <c r="BN355" s="66"/>
      <c r="BO355" s="66"/>
    </row>
    <row r="356" spans="21:67" x14ac:dyDescent="0.2"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85">
        <v>75</v>
      </c>
      <c r="AZ356" s="85"/>
      <c r="BA356" s="85">
        <f t="shared" si="28"/>
        <v>0.94044485172635173</v>
      </c>
      <c r="BB356" s="85">
        <f t="shared" si="29"/>
        <v>1.5585188776739227</v>
      </c>
      <c r="BC356" s="66"/>
      <c r="BD356" s="116"/>
      <c r="BE356" s="111"/>
      <c r="BF356" s="117"/>
      <c r="BG356" s="111"/>
      <c r="BH356" s="117"/>
      <c r="BI356" s="111"/>
      <c r="BJ356" s="111"/>
      <c r="BK356" s="111"/>
      <c r="BL356" s="66"/>
      <c r="BM356" s="66"/>
      <c r="BN356" s="66"/>
      <c r="BO356" s="66"/>
    </row>
    <row r="357" spans="21:67" x14ac:dyDescent="0.2"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85">
        <v>76</v>
      </c>
      <c r="AZ357" s="85"/>
      <c r="BA357" s="85">
        <f t="shared" si="28"/>
        <v>0.94120496726806679</v>
      </c>
      <c r="BB357" s="85">
        <f t="shared" si="29"/>
        <v>1.5649694809031016</v>
      </c>
      <c r="BC357" s="66"/>
      <c r="BD357" s="116"/>
      <c r="BE357" s="111"/>
      <c r="BF357" s="117"/>
      <c r="BG357" s="111"/>
      <c r="BH357" s="117"/>
      <c r="BI357" s="111"/>
      <c r="BJ357" s="111"/>
      <c r="BK357" s="111"/>
      <c r="BL357" s="66"/>
      <c r="BM357" s="66"/>
      <c r="BN357" s="66"/>
      <c r="BO357" s="66"/>
    </row>
    <row r="358" spans="21:67" x14ac:dyDescent="0.2"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85">
        <v>77</v>
      </c>
      <c r="AZ358" s="85"/>
      <c r="BA358" s="85">
        <f t="shared" si="28"/>
        <v>0.94194593017998607</v>
      </c>
      <c r="BB358" s="85">
        <f t="shared" si="29"/>
        <v>1.5713208538867454</v>
      </c>
      <c r="BC358" s="66"/>
      <c r="BD358" s="116"/>
      <c r="BE358" s="111"/>
      <c r="BF358" s="117"/>
      <c r="BG358" s="111"/>
      <c r="BH358" s="117"/>
      <c r="BI358" s="111"/>
      <c r="BJ358" s="111"/>
      <c r="BK358" s="111"/>
      <c r="BL358" s="66"/>
      <c r="BM358" s="66"/>
      <c r="BN358" s="66"/>
      <c r="BO358" s="66"/>
    </row>
    <row r="359" spans="21:67" x14ac:dyDescent="0.2"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85">
        <v>78</v>
      </c>
      <c r="AZ359" s="85"/>
      <c r="BA359" s="85">
        <f t="shared" si="28"/>
        <v>0.94266845511788522</v>
      </c>
      <c r="BB359" s="85">
        <f t="shared" si="29"/>
        <v>1.5775758252510252</v>
      </c>
      <c r="BC359" s="66"/>
      <c r="BD359" s="116"/>
      <c r="BE359" s="111"/>
      <c r="BF359" s="117"/>
      <c r="BG359" s="111"/>
      <c r="BH359" s="117"/>
      <c r="BI359" s="111"/>
      <c r="BJ359" s="111"/>
      <c r="BK359" s="111"/>
      <c r="BL359" s="66"/>
      <c r="BM359" s="66"/>
      <c r="BN359" s="66"/>
      <c r="BO359" s="66"/>
    </row>
    <row r="360" spans="21:67" x14ac:dyDescent="0.2"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85">
        <v>79</v>
      </c>
      <c r="AZ360" s="85"/>
      <c r="BA360" s="85">
        <f t="shared" si="28"/>
        <v>0.94337322162997772</v>
      </c>
      <c r="BB360" s="85">
        <f t="shared" si="29"/>
        <v>1.58373710726877</v>
      </c>
      <c r="BC360" s="66"/>
      <c r="BD360" s="116"/>
      <c r="BE360" s="111"/>
      <c r="BF360" s="117"/>
      <c r="BG360" s="111"/>
      <c r="BH360" s="117"/>
      <c r="BI360" s="111"/>
      <c r="BJ360" s="111"/>
      <c r="BK360" s="111"/>
      <c r="BL360" s="66"/>
      <c r="BM360" s="66"/>
      <c r="BN360" s="66"/>
      <c r="BO360" s="66"/>
    </row>
    <row r="361" spans="21:67" x14ac:dyDescent="0.2"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85">
        <v>80</v>
      </c>
      <c r="AZ361" s="85"/>
      <c r="BA361" s="85">
        <f t="shared" si="28"/>
        <v>0.94406087628592339</v>
      </c>
      <c r="BB361" s="85">
        <f t="shared" si="29"/>
        <v>1.5898073020697623</v>
      </c>
      <c r="BC361" s="66"/>
      <c r="BD361" s="116"/>
      <c r="BE361" s="111"/>
      <c r="BF361" s="117"/>
      <c r="BG361" s="111"/>
      <c r="BH361" s="117"/>
      <c r="BI361" s="111"/>
      <c r="BJ361" s="111"/>
      <c r="BK361" s="111"/>
      <c r="BL361" s="66"/>
      <c r="BM361" s="66"/>
      <c r="BN361" s="66"/>
      <c r="BO361" s="66"/>
    </row>
    <row r="362" spans="21:67" x14ac:dyDescent="0.2"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85">
        <v>81</v>
      </c>
      <c r="AZ362" s="85"/>
      <c r="BA362" s="85">
        <f t="shared" si="28"/>
        <v>0.94473203465281141</v>
      </c>
      <c r="BB362" s="85">
        <f t="shared" si="29"/>
        <v>1.5957889074456795</v>
      </c>
      <c r="BC362" s="66"/>
      <c r="BD362" s="116"/>
      <c r="BE362" s="111"/>
      <c r="BF362" s="117"/>
      <c r="BG362" s="111"/>
      <c r="BH362" s="117"/>
      <c r="BI362" s="111"/>
      <c r="BJ362" s="111"/>
      <c r="BK362" s="111"/>
      <c r="BL362" s="66"/>
      <c r="BM362" s="66"/>
      <c r="BN362" s="66"/>
      <c r="BO362" s="66"/>
    </row>
    <row r="363" spans="21:67" x14ac:dyDescent="0.2"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85">
        <v>82</v>
      </c>
      <c r="AZ363" s="85"/>
      <c r="BA363" s="85">
        <f t="shared" si="28"/>
        <v>0.94538728313079401</v>
      </c>
      <c r="BB363" s="85">
        <f t="shared" si="29"/>
        <v>1.6016843222808503</v>
      </c>
      <c r="BC363" s="66"/>
      <c r="BD363" s="116"/>
      <c r="BE363" s="111"/>
      <c r="BF363" s="117"/>
      <c r="BG363" s="111"/>
      <c r="BH363" s="117"/>
      <c r="BI363" s="111"/>
      <c r="BJ363" s="111"/>
      <c r="BK363" s="111"/>
      <c r="BL363" s="66"/>
      <c r="BM363" s="66"/>
      <c r="BN363" s="66"/>
      <c r="BO363" s="66"/>
    </row>
    <row r="364" spans="21:67" x14ac:dyDescent="0.2"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85">
        <v>83</v>
      </c>
      <c r="AZ364" s="85"/>
      <c r="BA364" s="85">
        <f t="shared" si="28"/>
        <v>0.94602718065986202</v>
      </c>
      <c r="BB364" s="85">
        <f t="shared" si="29"/>
        <v>1.6074958516372075</v>
      </c>
      <c r="BC364" s="66"/>
      <c r="BD364" s="116"/>
      <c r="BE364" s="111"/>
      <c r="BF364" s="117"/>
      <c r="BG364" s="111"/>
      <c r="BH364" s="117"/>
      <c r="BI364" s="111"/>
      <c r="BJ364" s="111"/>
      <c r="BK364" s="111"/>
      <c r="BL364" s="66"/>
      <c r="BM364" s="66"/>
      <c r="BN364" s="66"/>
      <c r="BO364" s="66"/>
    </row>
    <row r="365" spans="21:67" x14ac:dyDescent="0.2"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85">
        <v>84</v>
      </c>
      <c r="AZ365" s="85"/>
      <c r="BA365" s="85">
        <f t="shared" si="28"/>
        <v>0.94665226030818972</v>
      </c>
      <c r="BB365" s="85">
        <f t="shared" si="29"/>
        <v>1.6132257115193931</v>
      </c>
      <c r="BC365" s="66"/>
      <c r="BD365" s="116"/>
      <c r="BE365" s="111"/>
      <c r="BF365" s="117"/>
      <c r="BG365" s="111"/>
      <c r="BH365" s="117"/>
      <c r="BI365" s="111"/>
      <c r="BJ365" s="111"/>
      <c r="BK365" s="111"/>
      <c r="BL365" s="66"/>
      <c r="BM365" s="66"/>
      <c r="BN365" s="66"/>
      <c r="BO365" s="66"/>
    </row>
    <row r="366" spans="21:67" x14ac:dyDescent="0.2"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85">
        <v>85</v>
      </c>
      <c r="AZ366" s="85"/>
      <c r="BA366" s="85">
        <f t="shared" si="28"/>
        <v>0.9472630307515244</v>
      </c>
      <c r="BB366" s="85">
        <f t="shared" si="29"/>
        <v>1.6188760333436989</v>
      </c>
      <c r="BC366" s="66"/>
      <c r="BD366" s="116"/>
      <c r="BE366" s="111"/>
      <c r="BF366" s="117"/>
      <c r="BG366" s="111"/>
      <c r="BH366" s="117"/>
      <c r="BI366" s="111"/>
      <c r="BJ366" s="111"/>
      <c r="BK366" s="111"/>
      <c r="BL366" s="66"/>
      <c r="BM366" s="66"/>
      <c r="BN366" s="66"/>
      <c r="BO366" s="66"/>
    </row>
    <row r="367" spans="21:67" x14ac:dyDescent="0.2"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85">
        <v>86</v>
      </c>
      <c r="AZ367" s="85"/>
      <c r="BA367" s="85">
        <f t="shared" si="28"/>
        <v>0.94785997765223839</v>
      </c>
      <c r="BB367" s="85">
        <f t="shared" si="29"/>
        <v>1.6244488681325362</v>
      </c>
      <c r="BC367" s="66"/>
      <c r="BD367" s="116"/>
      <c r="BE367" s="111"/>
      <c r="BF367" s="117"/>
      <c r="BG367" s="111"/>
      <c r="BH367" s="117"/>
      <c r="BI367" s="111"/>
      <c r="BJ367" s="111"/>
      <c r="BK367" s="111"/>
      <c r="BL367" s="66"/>
      <c r="BM367" s="66"/>
      <c r="BN367" s="66"/>
      <c r="BO367" s="66"/>
    </row>
    <row r="368" spans="21:67" x14ac:dyDescent="0.2"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85">
        <v>87</v>
      </c>
      <c r="AZ368" s="85"/>
      <c r="BA368" s="85">
        <f t="shared" si="28"/>
        <v>0.94844356494589399</v>
      </c>
      <c r="BB368" s="85">
        <f t="shared" si="29"/>
        <v>1.6299461904542989</v>
      </c>
      <c r="BC368" s="66"/>
      <c r="BD368" s="116"/>
      <c r="BE368" s="111"/>
      <c r="BF368" s="117"/>
      <c r="BG368" s="111"/>
      <c r="BH368" s="117"/>
      <c r="BI368" s="111"/>
      <c r="BJ368" s="111"/>
      <c r="BK368" s="111"/>
      <c r="BL368" s="66"/>
      <c r="BM368" s="66"/>
      <c r="BN368" s="66"/>
      <c r="BO368" s="66"/>
    </row>
    <row r="369" spans="21:67" x14ac:dyDescent="0.2"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85">
        <v>88</v>
      </c>
      <c r="AZ369" s="85"/>
      <c r="BA369" s="85">
        <f t="shared" si="28"/>
        <v>0.94901423604247293</v>
      </c>
      <c r="BB369" s="85">
        <f t="shared" si="29"/>
        <v>1.6353699021268224</v>
      </c>
      <c r="BC369" s="66"/>
      <c r="BD369" s="116"/>
      <c r="BE369" s="111"/>
      <c r="BF369" s="117"/>
      <c r="BG369" s="111"/>
      <c r="BH369" s="117"/>
      <c r="BI369" s="111"/>
      <c r="BJ369" s="111"/>
      <c r="BK369" s="111"/>
      <c r="BL369" s="66"/>
      <c r="BM369" s="66"/>
      <c r="BN369" s="66"/>
      <c r="BO369" s="66"/>
    </row>
    <row r="370" spans="21:67" x14ac:dyDescent="0.2"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85">
        <v>89</v>
      </c>
      <c r="AZ370" s="85"/>
      <c r="BA370" s="85">
        <f t="shared" si="28"/>
        <v>0.94957241494880285</v>
      </c>
      <c r="BB370" s="85">
        <f t="shared" si="29"/>
        <v>1.6407218357011806</v>
      </c>
      <c r="BC370" s="66"/>
      <c r="BD370" s="116"/>
      <c r="BE370" s="111"/>
      <c r="BF370" s="117"/>
      <c r="BG370" s="111"/>
      <c r="BH370" s="117"/>
      <c r="BI370" s="111"/>
      <c r="BJ370" s="111"/>
      <c r="BK370" s="111"/>
      <c r="BL370" s="66"/>
      <c r="BM370" s="66"/>
      <c r="BN370" s="66"/>
      <c r="BO370" s="66"/>
    </row>
    <row r="371" spans="21:67" x14ac:dyDescent="0.2"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85">
        <v>90</v>
      </c>
      <c r="AZ371" s="85"/>
      <c r="BA371" s="85">
        <f t="shared" si="28"/>
        <v>0.95011850731814373</v>
      </c>
      <c r="BB371" s="85">
        <f t="shared" si="29"/>
        <v>1.6460037577411561</v>
      </c>
      <c r="BC371" s="66"/>
      <c r="BD371" s="116"/>
      <c r="BE371" s="111"/>
      <c r="BF371" s="117"/>
      <c r="BG371" s="111"/>
      <c r="BH371" s="117"/>
      <c r="BI371" s="111"/>
      <c r="BJ371" s="111"/>
      <c r="BK371" s="111"/>
      <c r="BL371" s="66"/>
      <c r="BM371" s="66"/>
      <c r="BN371" s="66"/>
      <c r="BO371" s="66"/>
    </row>
    <row r="372" spans="21:67" x14ac:dyDescent="0.2"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85">
        <v>91</v>
      </c>
      <c r="AZ372" s="85"/>
      <c r="BA372" s="85">
        <f t="shared" si="28"/>
        <v>0.95065290143238823</v>
      </c>
      <c r="BB372" s="85">
        <f t="shared" si="29"/>
        <v>1.6512173719125227</v>
      </c>
      <c r="BC372" s="66"/>
      <c r="BD372" s="116"/>
      <c r="BE372" s="111"/>
      <c r="BF372" s="117"/>
      <c r="BG372" s="111"/>
      <c r="BH372" s="117"/>
      <c r="BI372" s="111"/>
      <c r="BJ372" s="111"/>
      <c r="BK372" s="111"/>
      <c r="BL372" s="66"/>
      <c r="BM372" s="66"/>
      <c r="BN372" s="66"/>
      <c r="BO372" s="66"/>
    </row>
    <row r="373" spans="21:67" x14ac:dyDescent="0.2"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85">
        <v>92</v>
      </c>
      <c r="AZ373" s="85"/>
      <c r="BA373" s="85">
        <f t="shared" si="28"/>
        <v>0.95117596912187063</v>
      </c>
      <c r="BB373" s="85">
        <f t="shared" si="29"/>
        <v>1.6563643218951574</v>
      </c>
      <c r="BC373" s="66"/>
      <c r="BD373" s="116"/>
      <c r="BE373" s="111"/>
      <c r="BF373" s="117"/>
      <c r="BG373" s="111"/>
      <c r="BH373" s="117"/>
      <c r="BI373" s="111"/>
      <c r="BJ373" s="111"/>
      <c r="BK373" s="111"/>
      <c r="BL373" s="66"/>
      <c r="BM373" s="66"/>
      <c r="BN373" s="66"/>
      <c r="BO373" s="66"/>
    </row>
    <row r="374" spans="21:67" x14ac:dyDescent="0.2"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85">
        <v>93</v>
      </c>
      <c r="AZ374" s="85"/>
      <c r="BA374" s="85">
        <f t="shared" si="28"/>
        <v>0.95168806662735606</v>
      </c>
      <c r="BB374" s="85">
        <f t="shared" si="29"/>
        <v>1.6614461941299388</v>
      </c>
      <c r="BC374" s="66"/>
      <c r="BD374" s="116"/>
      <c r="BE374" s="111"/>
      <c r="BF374" s="117"/>
      <c r="BG374" s="111"/>
      <c r="BH374" s="117"/>
      <c r="BI374" s="111"/>
      <c r="BJ374" s="111"/>
      <c r="BK374" s="111"/>
      <c r="BL374" s="66"/>
      <c r="BM374" s="66"/>
      <c r="BN374" s="66"/>
      <c r="BO374" s="66"/>
    </row>
    <row r="375" spans="21:67" x14ac:dyDescent="0.2"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85">
        <v>94</v>
      </c>
      <c r="AZ375" s="85"/>
      <c r="BA375" s="85">
        <f t="shared" si="28"/>
        <v>0.95218953540840789</v>
      </c>
      <c r="BB375" s="85">
        <f t="shared" si="29"/>
        <v>1.6664645204115198</v>
      </c>
      <c r="BC375" s="66"/>
      <c r="BD375" s="116"/>
      <c r="BE375" s="111"/>
      <c r="BF375" s="117"/>
      <c r="BG375" s="111"/>
      <c r="BH375" s="117"/>
      <c r="BI375" s="111"/>
      <c r="BJ375" s="111"/>
      <c r="BK375" s="111"/>
      <c r="BL375" s="66"/>
      <c r="BM375" s="66"/>
      <c r="BN375" s="66"/>
      <c r="BO375" s="66"/>
    </row>
    <row r="376" spans="21:67" x14ac:dyDescent="0.2"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85">
        <v>95</v>
      </c>
      <c r="AZ376" s="85"/>
      <c r="BA376" s="85">
        <f t="shared" si="28"/>
        <v>0.95268070290198192</v>
      </c>
      <c r="BB376" s="85">
        <f t="shared" si="29"/>
        <v>1.6714207803371446</v>
      </c>
      <c r="BC376" s="66"/>
      <c r="BD376" s="116"/>
      <c r="BE376" s="111"/>
      <c r="BF376" s="117"/>
      <c r="BG376" s="111"/>
      <c r="BH376" s="117"/>
      <c r="BI376" s="111"/>
      <c r="BJ376" s="111"/>
      <c r="BK376" s="111"/>
      <c r="BL376" s="66"/>
      <c r="BM376" s="66"/>
      <c r="BN376" s="66"/>
      <c r="BO376" s="66"/>
    </row>
    <row r="377" spans="21:67" x14ac:dyDescent="0.2"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85">
        <v>96</v>
      </c>
      <c r="AZ377" s="85"/>
      <c r="BA377" s="85">
        <f t="shared" si="28"/>
        <v>0.95316188323478757</v>
      </c>
      <c r="BB377" s="85">
        <f t="shared" si="29"/>
        <v>1.6763164036209692</v>
      </c>
      <c r="BC377" s="66"/>
      <c r="BD377" s="116"/>
      <c r="BE377" s="111"/>
      <c r="BF377" s="117"/>
      <c r="BG377" s="111"/>
      <c r="BH377" s="117"/>
      <c r="BI377" s="111"/>
      <c r="BJ377" s="111"/>
      <c r="BK377" s="111"/>
      <c r="BL377" s="66"/>
      <c r="BM377" s="66"/>
      <c r="BN377" s="66"/>
      <c r="BO377" s="66"/>
    </row>
    <row r="378" spans="21:67" x14ac:dyDescent="0.2"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85">
        <v>97</v>
      </c>
      <c r="AZ378" s="85"/>
      <c r="BA378" s="85">
        <f t="shared" si="28"/>
        <v>0.95363337789266778</v>
      </c>
      <c r="BB378" s="85">
        <f t="shared" si="29"/>
        <v>1.6811527722825717</v>
      </c>
      <c r="BC378" s="66"/>
      <c r="BD378" s="116"/>
      <c r="BE378" s="111"/>
      <c r="BF378" s="117"/>
      <c r="BG378" s="111"/>
      <c r="BH378" s="117"/>
      <c r="BI378" s="111"/>
      <c r="BJ378" s="111"/>
      <c r="BK378" s="111"/>
      <c r="BL378" s="66"/>
      <c r="BM378" s="66"/>
      <c r="BN378" s="66"/>
      <c r="BO378" s="66"/>
    </row>
    <row r="379" spans="21:67" x14ac:dyDescent="0.2"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85">
        <v>98</v>
      </c>
      <c r="AZ379" s="85"/>
      <c r="BA379" s="85">
        <f t="shared" si="28"/>
        <v>0.95409547634999392</v>
      </c>
      <c r="BB379" s="85">
        <f t="shared" si="29"/>
        <v>1.6859312227177525</v>
      </c>
      <c r="BC379" s="66"/>
      <c r="BD379" s="116"/>
      <c r="BE379" s="111"/>
      <c r="BF379" s="117"/>
      <c r="BG379" s="111"/>
      <c r="BH379" s="117"/>
      <c r="BI379" s="111"/>
      <c r="BJ379" s="111"/>
      <c r="BK379" s="111"/>
      <c r="BL379" s="66"/>
      <c r="BM379" s="66"/>
      <c r="BN379" s="66"/>
      <c r="BO379" s="66"/>
    </row>
    <row r="380" spans="21:67" x14ac:dyDescent="0.2"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85">
        <v>99</v>
      </c>
      <c r="AZ380" s="85"/>
      <c r="BA380" s="85">
        <f t="shared" si="28"/>
        <v>0.95454845666183408</v>
      </c>
      <c r="BB380" s="85">
        <f t="shared" si="29"/>
        <v>1.6906530476590824</v>
      </c>
      <c r="BC380" s="66"/>
      <c r="BD380" s="116"/>
      <c r="BE380" s="111"/>
      <c r="BF380" s="117"/>
      <c r="BG380" s="111"/>
      <c r="BH380" s="117"/>
      <c r="BI380" s="111"/>
      <c r="BJ380" s="111"/>
      <c r="BK380" s="111"/>
      <c r="BL380" s="66"/>
      <c r="BM380" s="66"/>
      <c r="BN380" s="66"/>
      <c r="BO380" s="66"/>
    </row>
    <row r="381" spans="21:67" x14ac:dyDescent="0.2"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85">
        <v>100</v>
      </c>
      <c r="AZ381" s="85"/>
      <c r="BA381" s="85">
        <f t="shared" si="28"/>
        <v>0.954992586021436</v>
      </c>
      <c r="BB381" s="85">
        <f t="shared" si="29"/>
        <v>1.695319498033117</v>
      </c>
      <c r="BC381" s="66"/>
      <c r="BD381" s="116"/>
      <c r="BE381" s="111"/>
      <c r="BF381" s="117"/>
      <c r="BG381" s="111"/>
      <c r="BH381" s="117"/>
      <c r="BI381" s="111"/>
      <c r="BJ381" s="111"/>
      <c r="BK381" s="111"/>
      <c r="BL381" s="66"/>
      <c r="BM381" s="66"/>
      <c r="BN381" s="66"/>
      <c r="BO381" s="66"/>
    </row>
    <row r="382" spans="21:67" x14ac:dyDescent="0.2"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85">
        <v>101</v>
      </c>
      <c r="AZ382" s="85"/>
      <c r="BA382" s="85">
        <f t="shared" si="28"/>
        <v>0.9554281212853748</v>
      </c>
      <c r="BB382" s="85">
        <f t="shared" si="29"/>
        <v>1.6999317847207334</v>
      </c>
      <c r="BC382" s="66"/>
      <c r="BD382" s="116"/>
      <c r="BE382" s="111"/>
      <c r="BF382" s="117"/>
      <c r="BG382" s="111"/>
      <c r="BH382" s="117"/>
      <c r="BI382" s="111"/>
      <c r="BJ382" s="111"/>
      <c r="BK382" s="111"/>
      <c r="BL382" s="66"/>
      <c r="BM382" s="66"/>
      <c r="BN382" s="66"/>
      <c r="BO382" s="66"/>
    </row>
    <row r="383" spans="21:67" x14ac:dyDescent="0.2"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85">
        <v>102</v>
      </c>
      <c r="AZ383" s="85"/>
      <c r="BA383" s="85">
        <f t="shared" si="28"/>
        <v>0.95585530946852915</v>
      </c>
      <c r="BB383" s="85">
        <f t="shared" si="29"/>
        <v>1.7044910802265318</v>
      </c>
      <c r="BC383" s="66"/>
      <c r="BD383" s="116"/>
      <c r="BE383" s="111"/>
      <c r="BF383" s="117"/>
      <c r="BG383" s="111"/>
      <c r="BH383" s="117"/>
      <c r="BI383" s="111"/>
      <c r="BJ383" s="111"/>
      <c r="BK383" s="111"/>
      <c r="BL383" s="66"/>
      <c r="BM383" s="66"/>
      <c r="BN383" s="66"/>
      <c r="BO383" s="66"/>
    </row>
    <row r="384" spans="21:67" x14ac:dyDescent="0.2"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85">
        <v>103</v>
      </c>
      <c r="AZ384" s="85"/>
      <c r="BA384" s="85">
        <f t="shared" si="28"/>
        <v>0.95627438821089084</v>
      </c>
      <c r="BB384" s="85">
        <f t="shared" si="29"/>
        <v>1.708998520262865</v>
      </c>
      <c r="BC384" s="66"/>
      <c r="BD384" s="116"/>
      <c r="BE384" s="111"/>
      <c r="BF384" s="117"/>
      <c r="BG384" s="111"/>
      <c r="BH384" s="117"/>
      <c r="BI384" s="111"/>
      <c r="BJ384" s="111"/>
      <c r="BK384" s="111"/>
      <c r="BL384" s="66"/>
      <c r="BM384" s="66"/>
      <c r="BN384" s="66"/>
      <c r="BO384" s="66"/>
    </row>
    <row r="385" spans="21:67" x14ac:dyDescent="0.2"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85">
        <v>104</v>
      </c>
      <c r="AZ385" s="85"/>
      <c r="BA385" s="85">
        <f t="shared" si="28"/>
        <v>0.95668558621805788</v>
      </c>
      <c r="BB385" s="85">
        <f t="shared" si="29"/>
        <v>1.7134552052536336</v>
      </c>
      <c r="BC385" s="66"/>
      <c r="BD385" s="116"/>
      <c r="BE385" s="111"/>
      <c r="BF385" s="117"/>
      <c r="BG385" s="111"/>
      <c r="BH385" s="117"/>
      <c r="BI385" s="111"/>
      <c r="BJ385" s="111"/>
      <c r="BK385" s="111"/>
      <c r="BL385" s="66"/>
      <c r="BM385" s="66"/>
      <c r="BN385" s="66"/>
      <c r="BO385" s="66"/>
    </row>
    <row r="386" spans="21:67" x14ac:dyDescent="0.2"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85">
        <v>105</v>
      </c>
      <c r="AZ386" s="85"/>
      <c r="BA386" s="85">
        <f t="shared" si="28"/>
        <v>0.95708912367712784</v>
      </c>
      <c r="BB386" s="85">
        <f t="shared" si="29"/>
        <v>1.7178622017626706</v>
      </c>
      <c r="BC386" s="66"/>
      <c r="BD386" s="116"/>
      <c r="BE386" s="111"/>
      <c r="BF386" s="117"/>
      <c r="BG386" s="111"/>
      <c r="BH386" s="117"/>
      <c r="BI386" s="111"/>
      <c r="BJ386" s="111"/>
      <c r="BK386" s="111"/>
      <c r="BL386" s="66"/>
      <c r="BM386" s="66"/>
      <c r="BN386" s="66"/>
      <c r="BO386" s="66"/>
    </row>
    <row r="387" spans="21:67" x14ac:dyDescent="0.2"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85">
        <v>106</v>
      </c>
      <c r="AZ387" s="85"/>
      <c r="BA387" s="85">
        <f t="shared" si="28"/>
        <v>0.9574852126495772</v>
      </c>
      <c r="BB387" s="85">
        <f t="shared" si="29"/>
        <v>1.7222205438511624</v>
      </c>
      <c r="BC387" s="66"/>
      <c r="BD387" s="116"/>
      <c r="BE387" s="111"/>
      <c r="BF387" s="117"/>
      <c r="BG387" s="111"/>
      <c r="BH387" s="117"/>
      <c r="BI387" s="111"/>
      <c r="BJ387" s="111"/>
      <c r="BK387" s="111"/>
      <c r="BL387" s="66"/>
      <c r="BM387" s="66"/>
      <c r="BN387" s="66"/>
      <c r="BO387" s="66"/>
    </row>
    <row r="388" spans="21:67" x14ac:dyDescent="0.2"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85">
        <v>107</v>
      </c>
      <c r="AZ388" s="85"/>
      <c r="BA388" s="85">
        <f t="shared" si="28"/>
        <v>0.95787405744259901</v>
      </c>
      <c r="BB388" s="85">
        <f t="shared" si="29"/>
        <v>1.7265312343682779</v>
      </c>
      <c r="BC388" s="66"/>
      <c r="BD388" s="116"/>
      <c r="BE388" s="111"/>
      <c r="BF388" s="117"/>
      <c r="BG388" s="111"/>
      <c r="BH388" s="117"/>
      <c r="BI388" s="111"/>
      <c r="BJ388" s="111"/>
      <c r="BK388" s="111"/>
      <c r="BL388" s="66"/>
      <c r="BM388" s="66"/>
      <c r="BN388" s="66"/>
      <c r="BO388" s="66"/>
    </row>
    <row r="389" spans="21:67" x14ac:dyDescent="0.2"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85">
        <v>108</v>
      </c>
      <c r="AZ389" s="85"/>
      <c r="BA389" s="85">
        <f t="shared" si="28"/>
        <v>0.95825585496026511</v>
      </c>
      <c r="BB389" s="85">
        <f t="shared" si="29"/>
        <v>1.7307952461788902</v>
      </c>
      <c r="BC389" s="66"/>
      <c r="BD389" s="116"/>
      <c r="BE389" s="111"/>
      <c r="BF389" s="117"/>
      <c r="BG389" s="111"/>
      <c r="BH389" s="117"/>
      <c r="BI389" s="111"/>
      <c r="BJ389" s="111"/>
      <c r="BK389" s="111"/>
      <c r="BL389" s="66"/>
      <c r="BM389" s="66"/>
      <c r="BN389" s="66"/>
      <c r="BO389" s="66"/>
    </row>
    <row r="390" spans="21:67" x14ac:dyDescent="0.2"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85">
        <v>109</v>
      </c>
      <c r="AZ390" s="85"/>
      <c r="BA390" s="85">
        <f t="shared" si="28"/>
        <v>0.95863079503577908</v>
      </c>
      <c r="BB390" s="85">
        <f t="shared" si="29"/>
        <v>1.7350135233320123</v>
      </c>
      <c r="BC390" s="66"/>
      <c r="BD390" s="116"/>
      <c r="BE390" s="111"/>
      <c r="BF390" s="117"/>
      <c r="BG390" s="111"/>
      <c r="BH390" s="117"/>
      <c r="BI390" s="111"/>
      <c r="BJ390" s="111"/>
      <c r="BK390" s="111"/>
      <c r="BL390" s="66"/>
      <c r="BM390" s="66"/>
      <c r="BN390" s="66"/>
      <c r="BO390" s="66"/>
    </row>
    <row r="391" spans="21:67" x14ac:dyDescent="0.2"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85">
        <v>110</v>
      </c>
      <c r="AZ391" s="85"/>
      <c r="BA391" s="85">
        <f t="shared" si="28"/>
        <v>0.95899906074599783</v>
      </c>
      <c r="BB391" s="85">
        <f t="shared" si="29"/>
        <v>1.7391869821733341</v>
      </c>
      <c r="BC391" s="66"/>
      <c r="BD391" s="116"/>
      <c r="BE391" s="111"/>
      <c r="BF391" s="117"/>
      <c r="BG391" s="111"/>
      <c r="BH391" s="117"/>
      <c r="BI391" s="111"/>
      <c r="BJ391" s="111"/>
      <c r="BK391" s="111"/>
      <c r="BL391" s="66"/>
      <c r="BM391" s="66"/>
      <c r="BN391" s="66"/>
      <c r="BO391" s="66"/>
    </row>
    <row r="392" spans="21:67" x14ac:dyDescent="0.2"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85">
        <v>111</v>
      </c>
      <c r="AZ392" s="85"/>
      <c r="BA392" s="85">
        <f t="shared" si="28"/>
        <v>0.95936082870931427</v>
      </c>
      <c r="BB392" s="85">
        <f t="shared" si="29"/>
        <v>1.7433165124050003</v>
      </c>
      <c r="BC392" s="66"/>
      <c r="BD392" s="116"/>
      <c r="BE392" s="111"/>
      <c r="BF392" s="117"/>
      <c r="BG392" s="111"/>
      <c r="BH392" s="117"/>
      <c r="BI392" s="111"/>
      <c r="BJ392" s="111"/>
      <c r="BK392" s="111"/>
      <c r="BL392" s="66"/>
      <c r="BM392" s="66"/>
      <c r="BN392" s="66"/>
      <c r="BO392" s="66"/>
    </row>
    <row r="393" spans="21:67" x14ac:dyDescent="0.2"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85">
        <v>112</v>
      </c>
      <c r="AZ393" s="85"/>
      <c r="BA393" s="85">
        <f t="shared" si="28"/>
        <v>0.95971626936792198</v>
      </c>
      <c r="BB393" s="85">
        <f t="shared" si="29"/>
        <v>1.7474029780956282</v>
      </c>
      <c r="BC393" s="66"/>
      <c r="BD393" s="116"/>
      <c r="BE393" s="111"/>
      <c r="BF393" s="117"/>
      <c r="BG393" s="111"/>
      <c r="BH393" s="117"/>
      <c r="BI393" s="111"/>
      <c r="BJ393" s="111"/>
      <c r="BK393" s="111"/>
      <c r="BL393" s="66"/>
      <c r="BM393" s="66"/>
      <c r="BN393" s="66"/>
      <c r="BO393" s="66"/>
    </row>
    <row r="394" spans="21:67" x14ac:dyDescent="0.2"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85">
        <v>113</v>
      </c>
      <c r="AZ394" s="85"/>
      <c r="BA394" s="85">
        <f t="shared" si="28"/>
        <v>0.96006554725540494</v>
      </c>
      <c r="BB394" s="85">
        <f t="shared" si="29"/>
        <v>1.7514472186432763</v>
      </c>
      <c r="BC394" s="66"/>
      <c r="BD394" s="116"/>
      <c r="BE394" s="111"/>
      <c r="BF394" s="117"/>
      <c r="BG394" s="111"/>
      <c r="BH394" s="117"/>
      <c r="BI394" s="111"/>
      <c r="BJ394" s="111"/>
      <c r="BK394" s="111"/>
      <c r="BL394" s="66"/>
      <c r="BM394" s="66"/>
      <c r="BN394" s="66"/>
      <c r="BO394" s="66"/>
    </row>
    <row r="395" spans="21:67" x14ac:dyDescent="0.2"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85">
        <v>114</v>
      </c>
      <c r="AZ395" s="85"/>
      <c r="BA395" s="85">
        <f t="shared" si="28"/>
        <v>0.96040882125053806</v>
      </c>
      <c r="BB395" s="85">
        <f t="shared" si="29"/>
        <v>1.7554500496939986</v>
      </c>
      <c r="BC395" s="66"/>
      <c r="BD395" s="116"/>
      <c r="BE395" s="111"/>
      <c r="BF395" s="117"/>
      <c r="BG395" s="111"/>
      <c r="BH395" s="117"/>
      <c r="BI395" s="111"/>
      <c r="BJ395" s="111"/>
      <c r="BK395" s="111"/>
      <c r="BL395" s="66"/>
      <c r="BM395" s="66"/>
      <c r="BN395" s="66"/>
      <c r="BO395" s="66"/>
    </row>
    <row r="396" spans="21:67" x14ac:dyDescent="0.2"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85">
        <v>115</v>
      </c>
      <c r="AZ396" s="85"/>
      <c r="BA396" s="85">
        <f t="shared" si="28"/>
        <v>0.96074624481811799</v>
      </c>
      <c r="BB396" s="85">
        <f t="shared" si="29"/>
        <v>1.7594122640183736</v>
      </c>
      <c r="BC396" s="66"/>
      <c r="BD396" s="116"/>
      <c r="BE396" s="111"/>
      <c r="BF396" s="117"/>
      <c r="BG396" s="111"/>
      <c r="BH396" s="117"/>
      <c r="BI396" s="111"/>
      <c r="BJ396" s="111"/>
      <c r="BK396" s="111"/>
      <c r="BL396" s="66"/>
      <c r="BM396" s="66"/>
      <c r="BN396" s="66"/>
      <c r="BO396" s="66"/>
    </row>
    <row r="397" spans="21:67" x14ac:dyDescent="0.2"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85">
        <v>116</v>
      </c>
      <c r="AZ397" s="85"/>
      <c r="BA397" s="85">
        <f t="shared" si="28"/>
        <v>0.96107796623759212</v>
      </c>
      <c r="BB397" s="85">
        <f t="shared" si="29"/>
        <v>1.7633346323483075</v>
      </c>
      <c r="BC397" s="66"/>
      <c r="BD397" s="116"/>
      <c r="BE397" s="111"/>
      <c r="BF397" s="117"/>
      <c r="BG397" s="111"/>
      <c r="BH397" s="117"/>
      <c r="BI397" s="111"/>
      <c r="BJ397" s="111"/>
      <c r="BK397" s="111"/>
      <c r="BL397" s="66"/>
      <c r="BM397" s="66"/>
      <c r="BN397" s="66"/>
      <c r="BO397" s="66"/>
    </row>
    <row r="398" spans="21:67" x14ac:dyDescent="0.2"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85">
        <v>117</v>
      </c>
      <c r="AZ398" s="85"/>
      <c r="BA398" s="85">
        <f t="shared" si="28"/>
        <v>0.9614041288202001</v>
      </c>
      <c r="BB398" s="85">
        <f t="shared" si="29"/>
        <v>1.7672179041762153</v>
      </c>
      <c r="BC398" s="66"/>
      <c r="BD398" s="116"/>
      <c r="BE398" s="111"/>
      <c r="BF398" s="117"/>
      <c r="BG398" s="111"/>
      <c r="BH398" s="117"/>
      <c r="BI398" s="111"/>
      <c r="BJ398" s="111"/>
      <c r="BK398" s="111"/>
      <c r="BL398" s="66"/>
      <c r="BM398" s="66"/>
      <c r="BN398" s="66"/>
      <c r="BO398" s="66"/>
    </row>
    <row r="399" spans="21:67" x14ac:dyDescent="0.2"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85">
        <v>118</v>
      </c>
      <c r="AZ399" s="85"/>
      <c r="BA399" s="85">
        <f t="shared" si="28"/>
        <v>0.96172487111529636</v>
      </c>
      <c r="BB399" s="85">
        <f t="shared" si="29"/>
        <v>1.7710628085186089</v>
      </c>
      <c r="BC399" s="66"/>
      <c r="BD399" s="116"/>
      <c r="BE399" s="111"/>
      <c r="BF399" s="117"/>
      <c r="BG399" s="111"/>
      <c r="BH399" s="117"/>
      <c r="BI399" s="111"/>
      <c r="BJ399" s="111"/>
      <c r="BK399" s="111"/>
      <c r="BL399" s="66"/>
      <c r="BM399" s="66"/>
      <c r="BN399" s="66"/>
      <c r="BO399" s="66"/>
    </row>
    <row r="400" spans="21:67" x14ac:dyDescent="0.2"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85">
        <v>119</v>
      </c>
      <c r="AZ400" s="85"/>
      <c r="BA400" s="85">
        <f t="shared" si="28"/>
        <v>0.96204032710647591</v>
      </c>
      <c r="BB400" s="85">
        <f t="shared" si="29"/>
        <v>1.7748700546459288</v>
      </c>
      <c r="BC400" s="66"/>
      <c r="BD400" s="116"/>
      <c r="BE400" s="111"/>
      <c r="BF400" s="117"/>
      <c r="BG400" s="111"/>
      <c r="BH400" s="117"/>
      <c r="BI400" s="111"/>
      <c r="BJ400" s="111"/>
      <c r="BK400" s="111"/>
      <c r="BL400" s="66"/>
      <c r="BM400" s="66"/>
      <c r="BN400" s="66"/>
      <c r="BO400" s="66"/>
    </row>
    <row r="401" spans="21:67" x14ac:dyDescent="0.2"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85">
        <v>120</v>
      </c>
      <c r="AZ401" s="85"/>
      <c r="BA401" s="85">
        <f t="shared" si="28"/>
        <v>0.96235062639808855</v>
      </c>
      <c r="BB401" s="85">
        <f t="shared" si="29"/>
        <v>1.7786403327804301</v>
      </c>
      <c r="BC401" s="66"/>
      <c r="BD401" s="116"/>
      <c r="BE401" s="111"/>
      <c r="BF401" s="117"/>
      <c r="BG401" s="111"/>
      <c r="BH401" s="117"/>
      <c r="BI401" s="111"/>
      <c r="BJ401" s="111"/>
      <c r="BK401" s="111"/>
      <c r="BL401" s="66"/>
      <c r="BM401" s="66"/>
      <c r="BN401" s="66"/>
      <c r="BO401" s="66"/>
    </row>
  </sheetData>
  <mergeCells count="96">
    <mergeCell ref="O5:V5"/>
    <mergeCell ref="B1:F3"/>
    <mergeCell ref="J1:M1"/>
    <mergeCell ref="J2:M2"/>
    <mergeCell ref="J3:M3"/>
    <mergeCell ref="O4:V4"/>
    <mergeCell ref="C6:D6"/>
    <mergeCell ref="E6:F6"/>
    <mergeCell ref="G6:I6"/>
    <mergeCell ref="O6:V7"/>
    <mergeCell ref="C8:D8"/>
    <mergeCell ref="E8:F8"/>
    <mergeCell ref="G8:I8"/>
    <mergeCell ref="O8:V8"/>
    <mergeCell ref="C12:D12"/>
    <mergeCell ref="E12:F12"/>
    <mergeCell ref="G12:H12"/>
    <mergeCell ref="I12:K12"/>
    <mergeCell ref="O12:V12"/>
    <mergeCell ref="O9:V10"/>
    <mergeCell ref="C10:D10"/>
    <mergeCell ref="E10:F10"/>
    <mergeCell ref="G10:H10"/>
    <mergeCell ref="O11:V11"/>
    <mergeCell ref="C14:D14"/>
    <mergeCell ref="E14:F14"/>
    <mergeCell ref="G14:H14"/>
    <mergeCell ref="O14:V16"/>
    <mergeCell ref="B15:M15"/>
    <mergeCell ref="C16:D16"/>
    <mergeCell ref="E16:F16"/>
    <mergeCell ref="G16:H16"/>
    <mergeCell ref="F18:F139"/>
    <mergeCell ref="G18:I19"/>
    <mergeCell ref="K18:M19"/>
    <mergeCell ref="O18:S18"/>
    <mergeCell ref="O20:S20"/>
    <mergeCell ref="O22:S22"/>
    <mergeCell ref="O24:S24"/>
    <mergeCell ref="O27:R28"/>
    <mergeCell ref="O30:S31"/>
    <mergeCell ref="O41:R42"/>
    <mergeCell ref="O44:S45"/>
    <mergeCell ref="T30:T31"/>
    <mergeCell ref="U30:U31"/>
    <mergeCell ref="O34:R35"/>
    <mergeCell ref="O37:S38"/>
    <mergeCell ref="T37:T38"/>
    <mergeCell ref="U37:U38"/>
    <mergeCell ref="T44:T45"/>
    <mergeCell ref="U44:U45"/>
    <mergeCell ref="AY152:BB153"/>
    <mergeCell ref="BD152:BH153"/>
    <mergeCell ref="BM152:BO153"/>
    <mergeCell ref="BJ152:BK153"/>
    <mergeCell ref="U156:W156"/>
    <mergeCell ref="AA156:AC156"/>
    <mergeCell ref="AG156:AI156"/>
    <mergeCell ref="AM156:AO156"/>
    <mergeCell ref="AS156:AU156"/>
    <mergeCell ref="AS157:AU157"/>
    <mergeCell ref="U158:W158"/>
    <mergeCell ref="U160:W160"/>
    <mergeCell ref="U162:W162"/>
    <mergeCell ref="AA162:AC162"/>
    <mergeCell ref="AG162:AI162"/>
    <mergeCell ref="U164:W164"/>
    <mergeCell ref="AA164:AC164"/>
    <mergeCell ref="AG164:AI164"/>
    <mergeCell ref="U166:W166"/>
    <mergeCell ref="AA166:AC166"/>
    <mergeCell ref="Q190:T196"/>
    <mergeCell ref="AM168:AO168"/>
    <mergeCell ref="AS170:AU170"/>
    <mergeCell ref="U172:W172"/>
    <mergeCell ref="AA172:AC172"/>
    <mergeCell ref="AG172:AI172"/>
    <mergeCell ref="AM172:AO172"/>
    <mergeCell ref="AS172:AU172"/>
    <mergeCell ref="U168:W168"/>
    <mergeCell ref="AA168:AC168"/>
    <mergeCell ref="AG168:AI168"/>
    <mergeCell ref="U174:W174"/>
    <mergeCell ref="AA174:AC174"/>
    <mergeCell ref="AG174:AI174"/>
    <mergeCell ref="AM174:AO174"/>
    <mergeCell ref="AS174:AU174"/>
    <mergeCell ref="Q211:T213"/>
    <mergeCell ref="V211:V213"/>
    <mergeCell ref="AY278:BB279"/>
    <mergeCell ref="AS198:AT202"/>
    <mergeCell ref="Q203:T205"/>
    <mergeCell ref="V203:V205"/>
    <mergeCell ref="AS203:AT203"/>
    <mergeCell ref="Q207:T209"/>
    <mergeCell ref="V207:V209"/>
  </mergeCells>
  <dataValidations count="7">
    <dataValidation type="list" allowBlank="1" showInputMessage="1" showErrorMessage="1" sqref="G10">
      <formula1>$Q$154:$Q$161</formula1>
    </dataValidation>
    <dataValidation type="list" allowBlank="1" showInputMessage="1" showErrorMessage="1" sqref="G8:I8">
      <formula1>$Q$167:$Q$171</formula1>
    </dataValidation>
    <dataValidation type="list" allowBlank="1" showInputMessage="1" showErrorMessage="1" sqref="G6:I6">
      <formula1>$N$154:$N$249</formula1>
    </dataValidation>
    <dataValidation showDropDown="1" showInputMessage="1" showErrorMessage="1" sqref="G12 G14"/>
    <dataValidation type="list" showInputMessage="1" showErrorMessage="1" sqref="U63 U29 U46 U36 U43">
      <formula1>$Q$176:$Q$179</formula1>
    </dataValidation>
    <dataValidation type="list" allowBlank="1" showInputMessage="1" showErrorMessage="1" sqref="G16">
      <formula1>Q173:Q174</formula1>
    </dataValidation>
    <dataValidation type="list" allowBlank="1" showInputMessage="1" showErrorMessage="1" sqref="H16">
      <formula1>R172:R173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RP</vt:lpstr>
      <vt:lpstr>Al 001</vt:lpstr>
      <vt:lpstr>Al 002</vt:lpstr>
      <vt:lpstr>Cu 001</vt:lpstr>
      <vt:lpstr>Cu 002</vt:lpstr>
      <vt:lpstr>Ag 001</vt:lpstr>
      <vt:lpstr>Ag 002</vt:lpstr>
      <vt:lpstr>Zn 001</vt:lpstr>
      <vt:lpstr>Zn 002</vt:lpstr>
      <vt:lpstr>Sheet1</vt:lpstr>
    </vt:vector>
  </TitlesOfParts>
  <Company>DEC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Bkent</dc:creator>
  <cp:lastModifiedBy>Brenda Johnson</cp:lastModifiedBy>
  <cp:lastPrinted>2017-03-28T17:05:19Z</cp:lastPrinted>
  <dcterms:created xsi:type="dcterms:W3CDTF">2006-11-29T22:29:14Z</dcterms:created>
  <dcterms:modified xsi:type="dcterms:W3CDTF">2017-03-28T17:21:21Z</dcterms:modified>
</cp:coreProperties>
</file>